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GALAXY\AppData\Local\Temp\Tandan JSC\files\"/>
    </mc:Choice>
  </mc:AlternateContent>
  <xr:revisionPtr revIDLastSave="0" documentId="13_ncr:1_{4694592E-AAE7-4008-95AF-1DB920348542}" xr6:coauthVersionLast="47" xr6:coauthVersionMax="47" xr10:uidLastSave="{00000000-0000-0000-0000-000000000000}"/>
  <bookViews>
    <workbookView xWindow="-120" yWindow="-120" windowWidth="20730" windowHeight="11160" activeTab="2" xr2:uid="{3037980B-7552-47A8-A788-6BB4FA0E4046}"/>
  </bookViews>
  <sheets>
    <sheet name="dự toán" sheetId="1" r:id="rId1"/>
    <sheet name="đã chi" sheetId="3" r:id="rId2"/>
    <sheet name="còn lại" sheetId="14" r:id="rId3"/>
  </sheets>
  <definedNames>
    <definedName name="______________a129" hidden="1">{"Offgrid",#N/A,FALSE,"OFFGRID";"Region",#N/A,FALSE,"REGION";"Offgrid -2",#N/A,FALSE,"OFFGRID";"WTP",#N/A,FALSE,"WTP";"WTP -2",#N/A,FALSE,"WTP";"Project",#N/A,FALSE,"PROJECT";"Summary -2",#N/A,FALSE,"SUMMARY"}</definedName>
    <definedName name="______________a130" hidden="1">{"Offgrid",#N/A,FALSE,"OFFGRID";"Region",#N/A,FALSE,"REGION";"Offgrid -2",#N/A,FALSE,"OFFGRID";"WTP",#N/A,FALSE,"WTP";"WTP -2",#N/A,FALSE,"WTP";"Project",#N/A,FALSE,"PROJECT";"Summary -2",#N/A,FALSE,"SUMMARY"}</definedName>
    <definedName name="______________h1" hidden="1">{"'Sheet1'!$L$16"}</definedName>
    <definedName name="______________hu1" hidden="1">{"'Sheet1'!$L$16"}</definedName>
    <definedName name="______________hu2" hidden="1">{"'Sheet1'!$L$16"}</definedName>
    <definedName name="______________hu5" hidden="1">{"'Sheet1'!$L$16"}</definedName>
    <definedName name="______________hu6" hidden="1">{"'Sheet1'!$L$16"}</definedName>
    <definedName name="______________hu7" hidden="1">{"'Sheet1'!$L$16"}</definedName>
    <definedName name="______________T10" hidden="1">{"'Sheet1'!$L$16"}</definedName>
    <definedName name="______________tb2" hidden="1">{"'Sheet1'!$L$16"}</definedName>
    <definedName name="_____________a129" hidden="1">{"Offgrid",#N/A,FALSE,"OFFGRID";"Region",#N/A,FALSE,"REGION";"Offgrid -2",#N/A,FALSE,"OFFGRID";"WTP",#N/A,FALSE,"WTP";"WTP -2",#N/A,FALSE,"WTP";"Project",#N/A,FALSE,"PROJECT";"Summary -2",#N/A,FALSE,"SUMMARY"}</definedName>
    <definedName name="_____________a130" hidden="1">{"Offgrid",#N/A,FALSE,"OFFGRID";"Region",#N/A,FALSE,"REGION";"Offgrid -2",#N/A,FALSE,"OFFGRID";"WTP",#N/A,FALSE,"WTP";"WTP -2",#N/A,FALSE,"WTP";"Project",#N/A,FALSE,"PROJECT";"Summary -2",#N/A,FALSE,"SUMMARY"}</definedName>
    <definedName name="_____________h1" hidden="1">{"'Sheet1'!$L$16"}</definedName>
    <definedName name="_____________hu1" hidden="1">{"'Sheet1'!$L$16"}</definedName>
    <definedName name="_____________hu2" hidden="1">{"'Sheet1'!$L$16"}</definedName>
    <definedName name="_____________hu5" hidden="1">{"'Sheet1'!$L$16"}</definedName>
    <definedName name="_____________hu6" hidden="1">{"'Sheet1'!$L$16"}</definedName>
    <definedName name="_____________hu7" hidden="1">{"'Sheet1'!$L$16"}</definedName>
    <definedName name="_____________T10" hidden="1">{"'Sheet1'!$L$16"}</definedName>
    <definedName name="_____________tb2" hidden="1">{"'Sheet1'!$L$16"}</definedName>
    <definedName name="____________a129" hidden="1">{"Offgrid",#N/A,FALSE,"OFFGRID";"Region",#N/A,FALSE,"REGION";"Offgrid -2",#N/A,FALSE,"OFFGRID";"WTP",#N/A,FALSE,"WTP";"WTP -2",#N/A,FALSE,"WTP";"Project",#N/A,FALSE,"PROJECT";"Summary -2",#N/A,FALSE,"SUMMARY"}</definedName>
    <definedName name="____________a130" hidden="1">{"Offgrid",#N/A,FALSE,"OFFGRID";"Region",#N/A,FALSE,"REGION";"Offgrid -2",#N/A,FALSE,"OFFGRID";"WTP",#N/A,FALSE,"WTP";"WTP -2",#N/A,FALSE,"WTP";"Project",#N/A,FALSE,"PROJECT";"Summary -2",#N/A,FALSE,"SUMMARY"}</definedName>
    <definedName name="____________h1" hidden="1">{"'Sheet1'!$L$16"}</definedName>
    <definedName name="____________hu1" hidden="1">{"'Sheet1'!$L$16"}</definedName>
    <definedName name="____________hu2" hidden="1">{"'Sheet1'!$L$16"}</definedName>
    <definedName name="____________hu5" hidden="1">{"'Sheet1'!$L$16"}</definedName>
    <definedName name="____________hu6" hidden="1">{"'Sheet1'!$L$16"}</definedName>
    <definedName name="____________hu7" hidden="1">{"'Sheet1'!$L$16"}</definedName>
    <definedName name="____________T10" hidden="1">{"'Sheet1'!$L$16"}</definedName>
    <definedName name="____________tb2" hidden="1">{"'Sheet1'!$L$16"}</definedName>
    <definedName name="___________a129" hidden="1">{"Offgrid",#N/A,FALSE,"OFFGRID";"Region",#N/A,FALSE,"REGION";"Offgrid -2",#N/A,FALSE,"OFFGRID";"WTP",#N/A,FALSE,"WTP";"WTP -2",#N/A,FALSE,"WTP";"Project",#N/A,FALSE,"PROJECT";"Summary -2",#N/A,FALSE,"SUMMARY"}</definedName>
    <definedName name="___________a130" hidden="1">{"Offgrid",#N/A,FALSE,"OFFGRID";"Region",#N/A,FALSE,"REGION";"Offgrid -2",#N/A,FALSE,"OFFGRID";"WTP",#N/A,FALSE,"WTP";"WTP -2",#N/A,FALSE,"WTP";"Project",#N/A,FALSE,"PROJECT";"Summary -2",#N/A,FALSE,"SUMMARY"}</definedName>
    <definedName name="___________h1" hidden="1">{"'Sheet1'!$L$16"}</definedName>
    <definedName name="___________hu1" hidden="1">{"'Sheet1'!$L$16"}</definedName>
    <definedName name="___________hu2" hidden="1">{"'Sheet1'!$L$16"}</definedName>
    <definedName name="___________hu5" hidden="1">{"'Sheet1'!$L$16"}</definedName>
    <definedName name="___________hu6" hidden="1">{"'Sheet1'!$L$16"}</definedName>
    <definedName name="___________hu7" hidden="1">{"'Sheet1'!$L$16"}</definedName>
    <definedName name="___________T10" hidden="1">{"'Sheet1'!$L$16"}</definedName>
    <definedName name="___________tb2" hidden="1">{"'Sheet1'!$L$16"}</definedName>
    <definedName name="__________a129" hidden="1">{"Offgrid",#N/A,FALSE,"OFFGRID";"Region",#N/A,FALSE,"REGION";"Offgrid -2",#N/A,FALSE,"OFFGRID";"WTP",#N/A,FALSE,"WTP";"WTP -2",#N/A,FALSE,"WTP";"Project",#N/A,FALSE,"PROJECT";"Summary -2",#N/A,FALSE,"SUMMARY"}</definedName>
    <definedName name="__________a130" hidden="1">{"Offgrid",#N/A,FALSE,"OFFGRID";"Region",#N/A,FALSE,"REGION";"Offgrid -2",#N/A,FALSE,"OFFGRID";"WTP",#N/A,FALSE,"WTP";"WTP -2",#N/A,FALSE,"WTP";"Project",#N/A,FALSE,"PROJECT";"Summary -2",#N/A,FALSE,"SUMMARY"}</definedName>
    <definedName name="__________h1" hidden="1">{"'Sheet1'!$L$16"}</definedName>
    <definedName name="__________hu1" hidden="1">{"'Sheet1'!$L$16"}</definedName>
    <definedName name="__________hu2" hidden="1">{"'Sheet1'!$L$16"}</definedName>
    <definedName name="__________hu5" hidden="1">{"'Sheet1'!$L$16"}</definedName>
    <definedName name="__________hu6" hidden="1">{"'Sheet1'!$L$16"}</definedName>
    <definedName name="__________hu7" hidden="1">{"'Sheet1'!$L$16"}</definedName>
    <definedName name="__________T10" hidden="1">{"'Sheet1'!$L$16"}</definedName>
    <definedName name="__________tb2" hidden="1">{"'Sheet1'!$L$16"}</definedName>
    <definedName name="_________a129" hidden="1">{"Offgrid",#N/A,FALSE,"OFFGRID";"Region",#N/A,FALSE,"REGION";"Offgrid -2",#N/A,FALSE,"OFFGRID";"WTP",#N/A,FALSE,"WTP";"WTP -2",#N/A,FALSE,"WTP";"Project",#N/A,FALSE,"PROJECT";"Summary -2",#N/A,FALSE,"SUMMARY"}</definedName>
    <definedName name="_________a130" hidden="1">{"Offgrid",#N/A,FALSE,"OFFGRID";"Region",#N/A,FALSE,"REGION";"Offgrid -2",#N/A,FALSE,"OFFGRID";"WTP",#N/A,FALSE,"WTP";"WTP -2",#N/A,FALSE,"WTP";"Project",#N/A,FALSE,"PROJECT";"Summary -2",#N/A,FALSE,"SUMMARY"}</definedName>
    <definedName name="_________h1" hidden="1">{"'Sheet1'!$L$16"}</definedName>
    <definedName name="_________hu1" hidden="1">{"'Sheet1'!$L$16"}</definedName>
    <definedName name="_________hu2" hidden="1">{"'Sheet1'!$L$16"}</definedName>
    <definedName name="_________hu5" hidden="1">{"'Sheet1'!$L$16"}</definedName>
    <definedName name="_________hu6" hidden="1">{"'Sheet1'!$L$16"}</definedName>
    <definedName name="_________hu7" hidden="1">{"'Sheet1'!$L$16"}</definedName>
    <definedName name="_________T10" hidden="1">{"'Sheet1'!$L$16"}</definedName>
    <definedName name="_________tb2" hidden="1">{"'Sheet1'!$L$16"}</definedName>
    <definedName name="________a129" hidden="1">{"Offgrid",#N/A,FALSE,"OFFGRID";"Region",#N/A,FALSE,"REGION";"Offgrid -2",#N/A,FALSE,"OFFGRID";"WTP",#N/A,FALSE,"WTP";"WTP -2",#N/A,FALSE,"WTP";"Project",#N/A,FALSE,"PROJECT";"Summary -2",#N/A,FALSE,"SUMMARY"}</definedName>
    <definedName name="________a130" hidden="1">{"Offgrid",#N/A,FALSE,"OFFGRID";"Region",#N/A,FALSE,"REGION";"Offgrid -2",#N/A,FALSE,"OFFGRID";"WTP",#N/A,FALSE,"WTP";"WTP -2",#N/A,FALSE,"WTP";"Project",#N/A,FALSE,"PROJECT";"Summary -2",#N/A,FALSE,"SUMMARY"}</definedName>
    <definedName name="________h1" hidden="1">{"'Sheet1'!$L$16"}</definedName>
    <definedName name="________hu1" hidden="1">{"'Sheet1'!$L$16"}</definedName>
    <definedName name="________hu2" hidden="1">{"'Sheet1'!$L$16"}</definedName>
    <definedName name="________hu5" hidden="1">{"'Sheet1'!$L$16"}</definedName>
    <definedName name="________hu6" hidden="1">{"'Sheet1'!$L$16"}</definedName>
    <definedName name="________hu7" hidden="1">{"'Sheet1'!$L$16"}</definedName>
    <definedName name="________T10" hidden="1">{"'Sheet1'!$L$16"}</definedName>
    <definedName name="________tb2" hidden="1">{"'Sheet1'!$L$16"}</definedName>
    <definedName name="_______a129" hidden="1">{"Offgrid",#N/A,FALSE,"OFFGRID";"Region",#N/A,FALSE,"REGION";"Offgrid -2",#N/A,FALSE,"OFFGRID";"WTP",#N/A,FALSE,"WTP";"WTP -2",#N/A,FALSE,"WTP";"Project",#N/A,FALSE,"PROJECT";"Summary -2",#N/A,FALSE,"SUMMARY"}</definedName>
    <definedName name="_______a130" hidden="1">{"Offgrid",#N/A,FALSE,"OFFGRID";"Region",#N/A,FALSE,"REGION";"Offgrid -2",#N/A,FALSE,"OFFGRID";"WTP",#N/A,FALSE,"WTP";"WTP -2",#N/A,FALSE,"WTP";"Project",#N/A,FALSE,"PROJECT";"Summary -2",#N/A,FALSE,"SUMMARY"}</definedName>
    <definedName name="_______h1" hidden="1">{"'Sheet1'!$L$16"}</definedName>
    <definedName name="_______hu1" hidden="1">{"'Sheet1'!$L$16"}</definedName>
    <definedName name="_______hu2" hidden="1">{"'Sheet1'!$L$16"}</definedName>
    <definedName name="_______hu5" hidden="1">{"'Sheet1'!$L$16"}</definedName>
    <definedName name="_______hu6" hidden="1">{"'Sheet1'!$L$16"}</definedName>
    <definedName name="_______hu7" hidden="1">{"'Sheet1'!$L$16"}</definedName>
    <definedName name="_______T10" hidden="1">{"'Sheet1'!$L$16"}</definedName>
    <definedName name="_______tb2" hidden="1">{"'Sheet1'!$L$16"}</definedName>
    <definedName name="______a129" hidden="1">{"Offgrid",#N/A,FALSE,"OFFGRID";"Region",#N/A,FALSE,"REGION";"Offgrid -2",#N/A,FALSE,"OFFGRID";"WTP",#N/A,FALSE,"WTP";"WTP -2",#N/A,FALSE,"WTP";"Project",#N/A,FALSE,"PROJECT";"Summary -2",#N/A,FALSE,"SUMMARY"}</definedName>
    <definedName name="______a130" hidden="1">{"Offgrid",#N/A,FALSE,"OFFGRID";"Region",#N/A,FALSE,"REGION";"Offgrid -2",#N/A,FALSE,"OFFGRID";"WTP",#N/A,FALSE,"WTP";"WTP -2",#N/A,FALSE,"WTP";"Project",#N/A,FALSE,"PROJECT";"Summary -2",#N/A,FALSE,"SUMMARY"}</definedName>
    <definedName name="______d1500" hidden="1">{"'Sheet1'!$L$16"}</definedName>
    <definedName name="______f5" hidden="1">{"'Sheet1'!$L$16"}</definedName>
    <definedName name="______h1" hidden="1">{"'Sheet1'!$L$16"}</definedName>
    <definedName name="______hu1" hidden="1">{"'Sheet1'!$L$16"}</definedName>
    <definedName name="______hu2" hidden="1">{"'Sheet1'!$L$16"}</definedName>
    <definedName name="______hu5" hidden="1">{"'Sheet1'!$L$16"}</definedName>
    <definedName name="______hu6" hidden="1">{"'Sheet1'!$L$16"}</definedName>
    <definedName name="______hu7" hidden="1">{"'Sheet1'!$L$16"}</definedName>
    <definedName name="______M2" hidden="1">{"'Sheet1'!$L$16"}</definedName>
    <definedName name="______ns02" hidden="1">{"'Sheet1'!$L$16"}</definedName>
    <definedName name="______NSO2" hidden="1">{"'Sheet1'!$L$16"}</definedName>
    <definedName name="______PA3" hidden="1">{"'Sheet1'!$L$16"}</definedName>
    <definedName name="______T10" hidden="1">{"'Sheet1'!$L$16"}</definedName>
    <definedName name="______tb2" hidden="1">{"'Sheet1'!$L$16"}</definedName>
    <definedName name="_____a129" hidden="1">{"Offgrid",#N/A,FALSE,"OFFGRID";"Region",#N/A,FALSE,"REGION";"Offgrid -2",#N/A,FALSE,"OFFGRID";"WTP",#N/A,FALSE,"WTP";"WTP -2",#N/A,FALSE,"WTP";"Project",#N/A,FALSE,"PROJECT";"Summary -2",#N/A,FALSE,"SUMMARY"}</definedName>
    <definedName name="_____a130" hidden="1">{"Offgrid",#N/A,FALSE,"OFFGRID";"Region",#N/A,FALSE,"REGION";"Offgrid -2",#N/A,FALSE,"OFFGRID";"WTP",#N/A,FALSE,"WTP";"WTP -2",#N/A,FALSE,"WTP";"Project",#N/A,FALSE,"PROJECT";"Summary -2",#N/A,FALSE,"SUMMARY"}</definedName>
    <definedName name="_____d1500" hidden="1">{"'Sheet1'!$L$16"}</definedName>
    <definedName name="_____f5" hidden="1">{"'Sheet1'!$L$16"}</definedName>
    <definedName name="_____h1" hidden="1">{"'Sheet1'!$L$16"}</definedName>
    <definedName name="_____h10" hidden="1">{#N/A,#N/A,FALSE,"Chi tiÆt"}</definedName>
    <definedName name="_____h2" hidden="1">{"'Sheet1'!$L$16"}</definedName>
    <definedName name="_____h3" hidden="1">{"'Sheet1'!$L$16"}</definedName>
    <definedName name="_____h5" hidden="1">{"'Sheet1'!$L$16"}</definedName>
    <definedName name="_____h6" hidden="1">{"'Sheet1'!$L$16"}</definedName>
    <definedName name="_____h7" hidden="1">{"'Sheet1'!$L$16"}</definedName>
    <definedName name="_____h8" hidden="1">{"'Sheet1'!$L$16"}</definedName>
    <definedName name="_____h9" hidden="1">{"'Sheet1'!$L$16"}</definedName>
    <definedName name="_____hu1" hidden="1">{"'Sheet1'!$L$16"}</definedName>
    <definedName name="_____hu2" hidden="1">{"'Sheet1'!$L$16"}</definedName>
    <definedName name="_____hu5" hidden="1">{"'Sheet1'!$L$16"}</definedName>
    <definedName name="_____hu6" hidden="1">{"'Sheet1'!$L$16"}</definedName>
    <definedName name="_____hu7" hidden="1">{"'Sheet1'!$L$16"}</definedName>
    <definedName name="_____M2" hidden="1">{"'Sheet1'!$L$16"}</definedName>
    <definedName name="_____ns02" hidden="1">{"'Sheet1'!$L$16"}</definedName>
    <definedName name="_____NSO2" hidden="1">{"'Sheet1'!$L$16"}</definedName>
    <definedName name="_____PA3" hidden="1">{"'Sheet1'!$L$16"}</definedName>
    <definedName name="_____T10" hidden="1">{"'Sheet1'!$L$16"}</definedName>
    <definedName name="_____tb2" hidden="1">{"'Sheet1'!$L$16"}</definedName>
    <definedName name="____a129" hidden="1">{"Offgrid",#N/A,FALSE,"OFFGRID";"Region",#N/A,FALSE,"REGION";"Offgrid -2",#N/A,FALSE,"OFFGRID";"WTP",#N/A,FALSE,"WTP";"WTP -2",#N/A,FALSE,"WTP";"Project",#N/A,FALSE,"PROJECT";"Summary -2",#N/A,FALSE,"SUMMARY"}</definedName>
    <definedName name="____a130" hidden="1">{"Offgrid",#N/A,FALSE,"OFFGRID";"Region",#N/A,FALSE,"REGION";"Offgrid -2",#N/A,FALSE,"OFFGRID";"WTP",#N/A,FALSE,"WTP";"WTP -2",#N/A,FALSE,"WTP";"Project",#N/A,FALSE,"PROJECT";"Summary -2",#N/A,FALSE,"SUMMARY"}</definedName>
    <definedName name="____d1500" hidden="1">{"'Sheet1'!$L$16"}</definedName>
    <definedName name="____f5" hidden="1">{"'Sheet1'!$L$16"}</definedName>
    <definedName name="____h1" hidden="1">{"'Sheet1'!$L$16"}</definedName>
    <definedName name="____h10" hidden="1">{#N/A,#N/A,FALSE,"Chi tiÆt"}</definedName>
    <definedName name="____h2" hidden="1">{"'Sheet1'!$L$16"}</definedName>
    <definedName name="____h3" hidden="1">{"'Sheet1'!$L$16"}</definedName>
    <definedName name="____h5" hidden="1">{"'Sheet1'!$L$16"}</definedName>
    <definedName name="____h6" hidden="1">{"'Sheet1'!$L$16"}</definedName>
    <definedName name="____h7" hidden="1">{"'Sheet1'!$L$16"}</definedName>
    <definedName name="____h8" hidden="1">{"'Sheet1'!$L$16"}</definedName>
    <definedName name="____h9" hidden="1">{"'Sheet1'!$L$16"}</definedName>
    <definedName name="____hu1" hidden="1">{"'Sheet1'!$L$16"}</definedName>
    <definedName name="____hu2" hidden="1">{"'Sheet1'!$L$16"}</definedName>
    <definedName name="____hu5" hidden="1">{"'Sheet1'!$L$16"}</definedName>
    <definedName name="____hu6" hidden="1">{"'Sheet1'!$L$16"}</definedName>
    <definedName name="____hu7" hidden="1">{"'Sheet1'!$L$16"}</definedName>
    <definedName name="____M2" hidden="1">{"'Sheet1'!$L$16"}</definedName>
    <definedName name="____ns02" hidden="1">{"'Sheet1'!$L$16"}</definedName>
    <definedName name="____NSO2" hidden="1">{"'Sheet1'!$L$16"}</definedName>
    <definedName name="____PA3" hidden="1">{"'Sheet1'!$L$16"}</definedName>
    <definedName name="____T10" hidden="1">{"'Sheet1'!$L$16"}</definedName>
    <definedName name="____tb2" hidden="1">{"'Sheet1'!$L$16"}</definedName>
    <definedName name="___a129" hidden="1">{"Offgrid",#N/A,FALSE,"OFFGRID";"Region",#N/A,FALSE,"REGION";"Offgrid -2",#N/A,FALSE,"OFFGRID";"WTP",#N/A,FALSE,"WTP";"WTP -2",#N/A,FALSE,"WTP";"Project",#N/A,FALSE,"PROJECT";"Summary -2",#N/A,FALSE,"SUMMARY"}</definedName>
    <definedName name="___a130" hidden="1">{"Offgrid",#N/A,FALSE,"OFFGRID";"Region",#N/A,FALSE,"REGION";"Offgrid -2",#N/A,FALSE,"OFFGRID";"WTP",#N/A,FALSE,"WTP";"WTP -2",#N/A,FALSE,"WTP";"Project",#N/A,FALSE,"PROJECT";"Summary -2",#N/A,FALSE,"SUMMARY"}</definedName>
    <definedName name="___d1500" hidden="1">{"'Sheet1'!$L$16"}</definedName>
    <definedName name="___f5" hidden="1">{"'Sheet1'!$L$16"}</definedName>
    <definedName name="___h1" hidden="1">{"'Sheet1'!$L$16"}</definedName>
    <definedName name="___h10" hidden="1">{#N/A,#N/A,FALSE,"Chi tiÆt"}</definedName>
    <definedName name="___h2" hidden="1">{"'Sheet1'!$L$16"}</definedName>
    <definedName name="___h3" hidden="1">{"'Sheet1'!$L$16"}</definedName>
    <definedName name="___h5" hidden="1">{"'Sheet1'!$L$16"}</definedName>
    <definedName name="___h6" hidden="1">{"'Sheet1'!$L$16"}</definedName>
    <definedName name="___h7" hidden="1">{"'Sheet1'!$L$16"}</definedName>
    <definedName name="___h8" hidden="1">{"'Sheet1'!$L$16"}</definedName>
    <definedName name="___h9" hidden="1">{"'Sheet1'!$L$16"}</definedName>
    <definedName name="___hu1" hidden="1">{"'Sheet1'!$L$16"}</definedName>
    <definedName name="___hu2" hidden="1">{"'Sheet1'!$L$16"}</definedName>
    <definedName name="___hu5" hidden="1">{"'Sheet1'!$L$16"}</definedName>
    <definedName name="___hu6" hidden="1">{"'Sheet1'!$L$16"}</definedName>
    <definedName name="___hu7" hidden="1">{"'Sheet1'!$L$16"}</definedName>
    <definedName name="___M2" hidden="1">{"'Sheet1'!$L$16"}</definedName>
    <definedName name="___ns02" hidden="1">{"'Sheet1'!$L$16"}</definedName>
    <definedName name="___NSO2" hidden="1">{"'Sheet1'!$L$16"}</definedName>
    <definedName name="___PA3" hidden="1">{"'Sheet1'!$L$16"}</definedName>
    <definedName name="___T10" hidden="1">{"'Sheet1'!$L$16"}</definedName>
    <definedName name="___tb2" hidden="1">{"'Sheet1'!$L$16"}</definedName>
    <definedName name="__a129" hidden="1">{"Offgrid",#N/A,FALSE,"OFFGRID";"Region",#N/A,FALSE,"REGION";"Offgrid -2",#N/A,FALSE,"OFFGRID";"WTP",#N/A,FALSE,"WTP";"WTP -2",#N/A,FALSE,"WTP";"Project",#N/A,FALSE,"PROJECT";"Summary -2",#N/A,FALSE,"SUMMARY"}</definedName>
    <definedName name="__a130" hidden="1">{"Offgrid",#N/A,FALSE,"OFFGRID";"Region",#N/A,FALSE,"REGION";"Offgrid -2",#N/A,FALSE,"OFFGRID";"WTP",#N/A,FALSE,"WTP";"WTP -2",#N/A,FALSE,"WTP";"Project",#N/A,FALSE,"PROJECT";"Summary -2",#N/A,FALSE,"SUMMARY"}</definedName>
    <definedName name="__d1500" hidden="1">{"'Sheet1'!$L$16"}</definedName>
    <definedName name="__f5" hidden="1">{"'Sheet1'!$L$16"}</definedName>
    <definedName name="__h1" hidden="1">{"'Sheet1'!$L$16"}</definedName>
    <definedName name="__h10" hidden="1">{#N/A,#N/A,FALSE,"Chi tiÆt"}</definedName>
    <definedName name="__h2" hidden="1">{"'Sheet1'!$L$16"}</definedName>
    <definedName name="__h3" hidden="1">{"'Sheet1'!$L$16"}</definedName>
    <definedName name="__h5" hidden="1">{"'Sheet1'!$L$16"}</definedName>
    <definedName name="__h6" hidden="1">{"'Sheet1'!$L$16"}</definedName>
    <definedName name="__h7" hidden="1">{"'Sheet1'!$L$16"}</definedName>
    <definedName name="__h8" hidden="1">{"'Sheet1'!$L$16"}</definedName>
    <definedName name="__h9" hidden="1">{"'Sheet1'!$L$16"}</definedName>
    <definedName name="__hu1" hidden="1">{"'Sheet1'!$L$16"}</definedName>
    <definedName name="__hu2" hidden="1">{"'Sheet1'!$L$16"}</definedName>
    <definedName name="__hu5" hidden="1">{"'Sheet1'!$L$16"}</definedName>
    <definedName name="__hu6" hidden="1">{"'Sheet1'!$L$16"}</definedName>
    <definedName name="__hu7" hidden="1">{"'Sheet1'!$L$16"}</definedName>
    <definedName name="__M2" hidden="1">{"'Sheet1'!$L$16"}</definedName>
    <definedName name="__ns02" hidden="1">{"'Sheet1'!$L$16"}</definedName>
    <definedName name="__NSO2" hidden="1">{"'Sheet1'!$L$16"}</definedName>
    <definedName name="__PA3" hidden="1">{"'Sheet1'!$L$16"}</definedName>
    <definedName name="__T10" hidden="1">{"'Sheet1'!$L$16"}</definedName>
    <definedName name="__tb2" hidden="1">{"'Sheet1'!$L$16"}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Builtin0" hidden="1">#REF!</definedName>
    <definedName name="_d1500" hidden="1">{"'Sheet1'!$L$16"}</definedName>
    <definedName name="_f5" hidden="1">{"'Sheet1'!$L$16"}</definedName>
    <definedName name="_Fill" hidden="1">#REF!</definedName>
    <definedName name="_xlnm._FilterDatabase" hidden="1">#REF!</definedName>
    <definedName name="_h1" hidden="1">{"'Sheet1'!$L$16"}</definedName>
    <definedName name="_h10" hidden="1">{#N/A,#N/A,FALSE,"Chi tiÆt"}</definedName>
    <definedName name="_h2" hidden="1">{"'Sheet1'!$L$16"}</definedName>
    <definedName name="_h3" hidden="1">{"'Sheet1'!$L$16"}</definedName>
    <definedName name="_h5" hidden="1">{"'Sheet1'!$L$16"}</definedName>
    <definedName name="_h6" hidden="1">{"'Sheet1'!$L$16"}</definedName>
    <definedName name="_h7" hidden="1">{"'Sheet1'!$L$16"}</definedName>
    <definedName name="_h8" hidden="1">{"'Sheet1'!$L$16"}</definedName>
    <definedName name="_h9" hidden="1">{"'Sheet1'!$L$16"}</definedName>
    <definedName name="_hu1" hidden="1">{"'Sheet1'!$L$16"}</definedName>
    <definedName name="_hu2" hidden="1">{"'Sheet1'!$L$16"}</definedName>
    <definedName name="_hu5" hidden="1">{"'Sheet1'!$L$16"}</definedName>
    <definedName name="_hu6" hidden="1">{"'Sheet1'!$L$16"}</definedName>
    <definedName name="_hu7" hidden="1">{"'Sheet1'!$L$16"}</definedName>
    <definedName name="_Key1" hidden="1">#REF!</definedName>
    <definedName name="_Key2" hidden="1">#REF!</definedName>
    <definedName name="_M2" hidden="1">{"'Sheet1'!$L$16"}</definedName>
    <definedName name="_ns02" hidden="1">{"'Sheet1'!$L$16"}</definedName>
    <definedName name="_NSO2" hidden="1">{"'Sheet1'!$L$16"}</definedName>
    <definedName name="_Order1" hidden="1">255</definedName>
    <definedName name="_Order2" hidden="1">255</definedName>
    <definedName name="_PA3" hidden="1">{"'Sheet1'!$L$16"}</definedName>
    <definedName name="_Sort" hidden="1">#REF!</definedName>
    <definedName name="_T10" hidden="1">{"'Sheet1'!$L$16"}</definedName>
    <definedName name="_tb2" hidden="1">{"'Sheet1'!$L$16"}</definedName>
    <definedName name="ẤDF" hidden="1">{"'Sheet1'!$L$16"}</definedName>
    <definedName name="afasfsagfas" hidden="1">{#N/A,#N/A,FALSE,"Chi tiÆt"}</definedName>
    <definedName name="ân" hidden="1">{"'Sheet1'!$L$16"}</definedName>
    <definedName name="anscount" hidden="1">3</definedName>
    <definedName name="Antoan" hidden="1">{"'Sheet1'!$L$16"}</definedName>
    <definedName name="as" hidden="1">{"'Sheet1'!$L$16"}</definedName>
    <definedName name="BANG" hidden="1">{"'Sheet1'!$L$16"}</definedName>
    <definedName name="banQL" hidden="1">{"'Sheet1'!$L$16"}</definedName>
    <definedName name="BCBo" hidden="1">{"'Sheet1'!$L$16"}</definedName>
    <definedName name="came" hidden="1">{"'Sheet1'!$L$16"}</definedName>
    <definedName name="co_cau_ktqd" hidden="1">#REF!</definedName>
    <definedName name="CPM" hidden="1">{#N/A,#N/A,FALSE,"Chi tiÆt"}</definedName>
    <definedName name="CTCT1" hidden="1">{"'Sheet1'!$L$16"}</definedName>
    <definedName name="cung" hidden="1">{"'Sheet1'!$L$16"}</definedName>
    <definedName name="dđ" hidden="1">{"'Sheet1'!$L$16"}</definedName>
    <definedName name="dfh" hidden="1">{"'Sheet1'!$L$16"}</definedName>
    <definedName name="DFSDF" hidden="1">{"'Sheet1'!$L$16"}</definedName>
    <definedName name="dfsfsd" hidden="1">{"'Sheet1'!$L$16"}</definedName>
    <definedName name="DUCANH" hidden="1">{"'Sheet1'!$L$16"}</definedName>
    <definedName name="DULICH" hidden="1">{"'Sheet1'!$L$16"}</definedName>
    <definedName name="Duongnaco" hidden="1">{"'Sheet1'!$L$16"}</definedName>
    <definedName name="fáaafafaf" hidden="1">{"'Sheet1'!$L$16"}</definedName>
    <definedName name="fasfaga" hidden="1">{"'Sheet1'!$L$16"}</definedName>
    <definedName name="fdsfsdfd" hidden="1">{"'Sheet1'!$L$16"}</definedName>
    <definedName name="fffffffffffffff" hidden="1">{"'Sheet1'!$L$16"}</definedName>
    <definedName name="fgf" hidden="1">{"'Sheet1'!$L$16"}</definedName>
    <definedName name="gdfgdfgdf" hidden="1">{"'Sheet1'!$L$16"}</definedName>
    <definedName name="ghghgf" hidden="1">{"'Sheet1'!$L$16"}</definedName>
    <definedName name="h" hidden="1">{"'Sheet1'!$L$16"}</definedName>
    <definedName name="HANG" hidden="1">{#N/A,#N/A,FALSE,"Chi tiÆt"}</definedName>
    <definedName name="hfdhfgd" hidden="1">{"'Sheet1'!$L$16"}</definedName>
    <definedName name="hghg" hidden="1">{"'Sheet1'!$L$16"}</definedName>
    <definedName name="HIHIHIHOI" hidden="1">{"'Sheet1'!$L$16"}</definedName>
    <definedName name="hjjkl" hidden="1">{"'Sheet1'!$L$16"}</definedName>
    <definedName name="HJKL" hidden="1">{"'Sheet1'!$L$16"}</definedName>
    <definedName name="htlm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TML_ToanNM" hidden="1">{"'Sheet1'!$L$16"}</definedName>
    <definedName name="hui" hidden="1">{"'Sheet1'!$L$16"}</definedName>
    <definedName name="huy" hidden="1">{"'Sheet1'!$L$16"}</definedName>
    <definedName name="huyen" hidden="1">{"'Sheet1'!$L$16"}</definedName>
    <definedName name="khongtruotgia" hidden="1">{"'Sheet1'!$L$16"}</definedName>
    <definedName name="new" hidden="1">#REF!</definedName>
    <definedName name="phi_lphi1" hidden="1">#REF!</definedName>
    <definedName name="_xlnm.Print_Area" localSheetId="2">'còn lại'!$A$1:$AF$119</definedName>
    <definedName name="_xlnm.Print_Area" localSheetId="1">'đã chi'!$A$1:$AD$86</definedName>
    <definedName name="_xlnm.Print_Area" localSheetId="0">'dự toán'!$A$1:$AC$88</definedName>
    <definedName name="_xlnm.Print_Titles" localSheetId="2">'còn lại'!$8:$8</definedName>
    <definedName name="_xlnm.Print_Titles" localSheetId="1">'đã chi'!$8:$8</definedName>
    <definedName name="_xlnm.Print_Titles" localSheetId="0">'dự toán'!$5:$7</definedName>
    <definedName name="quy" hidden="1">{"'Sheet1'!$L$16"}</definedName>
    <definedName name="qwerty" hidden="1">{#N/A,#N/A,FALSE,"Chi tiÆt"}</definedName>
    <definedName name="Ranhxay" hidden="1">{"'Sheet1'!$L$16"}</definedName>
    <definedName name="RGHGSD" hidden="1">{"'Sheet1'!$L$16"}</definedName>
    <definedName name="sas" hidden="1">{"'Sheet1'!$L$16"}</definedName>
    <definedName name="sdfsdfsd" hidden="1">{"'Sheet1'!$L$16"}</definedName>
    <definedName name="sds" hidden="1">{"'Sheet1'!$L$16"}</definedName>
    <definedName name="sfbsgbsfgsf" hidden="1">{"'Sheet1'!$L$16"}</definedName>
    <definedName name="SS" hidden="1">{"'Sheet1'!$L$16"}</definedName>
    <definedName name="sssss" hidden="1">{"'Sheet1'!$L$16"}</definedName>
    <definedName name="tam" hidden="1">{"'Sheet1'!$L$16"}</definedName>
    <definedName name="tbao" hidden="1">{"'Sheet1'!$L$16"}</definedName>
    <definedName name="tha" hidden="1">{"'Sheet1'!$L$16"}</definedName>
    <definedName name="thang10" hidden="1">{"'Sheet1'!$L$16"}</definedName>
    <definedName name="Toannm" hidden="1">{"'Sheet1'!$L$16"}</definedName>
    <definedName name="tuan" hidden="1">{"'Sheet1'!$L$16"}</definedName>
    <definedName name="vdv" hidden="1">#REF!</definedName>
    <definedName name="vu" hidden="1">{"'Sheet1'!$L$16"}</definedName>
    <definedName name="wrn.chi._.tiÆt." hidden="1">{#N/A,#N/A,FALSE,"Chi tiÆt"}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ZXzX" hidden="1">{"'Sheet1'!$L$16"}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6" i="1" l="1"/>
  <c r="A3" i="3"/>
  <c r="C63" i="14"/>
  <c r="E63" i="14" s="1"/>
  <c r="G63" i="14" s="1"/>
  <c r="E62" i="14"/>
  <c r="G62" i="14" s="1"/>
  <c r="G16" i="14"/>
  <c r="E21" i="14"/>
  <c r="G21" i="14"/>
  <c r="D85" i="1" l="1"/>
  <c r="E85" i="1"/>
  <c r="I85" i="1"/>
  <c r="C85" i="1"/>
  <c r="Q32" i="14"/>
  <c r="F24" i="3"/>
  <c r="F23" i="3"/>
  <c r="O19" i="1"/>
  <c r="D18" i="3"/>
  <c r="F18" i="3"/>
  <c r="R32" i="14"/>
  <c r="S32" i="14"/>
  <c r="T32" i="14"/>
  <c r="U32" i="14"/>
  <c r="V32" i="14"/>
  <c r="W32" i="14"/>
  <c r="X32" i="14"/>
  <c r="Y32" i="14"/>
  <c r="Z32" i="14"/>
  <c r="AA32" i="14"/>
  <c r="AB32" i="14"/>
  <c r="G32" i="14" l="1"/>
  <c r="E32" i="14" s="1"/>
  <c r="I86" i="1"/>
  <c r="K117" i="14"/>
  <c r="K116" i="14" s="1"/>
  <c r="G117" i="14" l="1"/>
  <c r="G116" i="14" s="1"/>
  <c r="E117" i="14"/>
  <c r="E116" i="14" s="1"/>
  <c r="C117" i="14"/>
  <c r="C116" i="14" s="1"/>
  <c r="K47" i="1"/>
  <c r="O16" i="1"/>
  <c r="P19" i="1"/>
  <c r="P16" i="1" s="1"/>
  <c r="Q19" i="1"/>
  <c r="Q16" i="1" s="1"/>
  <c r="R19" i="1"/>
  <c r="R16" i="1" s="1"/>
  <c r="S19" i="1"/>
  <c r="S16" i="1" s="1"/>
  <c r="T19" i="1"/>
  <c r="U19" i="1"/>
  <c r="U16" i="1" s="1"/>
  <c r="V19" i="1"/>
  <c r="V16" i="1" s="1"/>
  <c r="W19" i="1"/>
  <c r="W16" i="1" s="1"/>
  <c r="X19" i="1"/>
  <c r="X16" i="1" s="1"/>
  <c r="Y19" i="1"/>
  <c r="Z19" i="1"/>
  <c r="Z16" i="1" s="1"/>
  <c r="J19" i="1"/>
  <c r="L37" i="1"/>
  <c r="Y16" i="1"/>
  <c r="F9" i="1"/>
  <c r="E26" i="1"/>
  <c r="E25" i="1"/>
  <c r="E23" i="1"/>
  <c r="P20" i="3"/>
  <c r="Q20" i="3"/>
  <c r="R20" i="3"/>
  <c r="S20" i="3"/>
  <c r="T20" i="3"/>
  <c r="U20" i="3"/>
  <c r="V20" i="3"/>
  <c r="W20" i="3"/>
  <c r="X20" i="3"/>
  <c r="Y20" i="3"/>
  <c r="Z20" i="3"/>
  <c r="AA20" i="3"/>
  <c r="K20" i="3"/>
  <c r="K17" i="3"/>
  <c r="I10" i="3"/>
  <c r="F38" i="3" l="1"/>
  <c r="M38" i="3"/>
  <c r="J38" i="3"/>
  <c r="J10" i="3" s="1"/>
  <c r="K32" i="3"/>
  <c r="K29" i="3"/>
  <c r="K10" i="3"/>
  <c r="AB10" i="3"/>
  <c r="M10" i="3"/>
  <c r="AB17" i="3"/>
  <c r="C66" i="3"/>
  <c r="G38" i="14"/>
  <c r="J77" i="14"/>
  <c r="N77" i="14"/>
  <c r="M10" i="14"/>
  <c r="I10" i="14"/>
  <c r="J10" i="14"/>
  <c r="H10" i="14"/>
  <c r="E83" i="14"/>
  <c r="G69" i="14"/>
  <c r="G71" i="14"/>
  <c r="G72" i="14"/>
  <c r="G33" i="14"/>
  <c r="G35" i="14"/>
  <c r="G36" i="14"/>
  <c r="G39" i="14"/>
  <c r="G40" i="14"/>
  <c r="G41" i="14"/>
  <c r="G43" i="14"/>
  <c r="G49" i="14"/>
  <c r="G53" i="14"/>
  <c r="G55" i="14"/>
  <c r="G58" i="14"/>
  <c r="G61" i="14"/>
  <c r="G64" i="14"/>
  <c r="G66" i="14"/>
  <c r="G68" i="14"/>
  <c r="E18" i="1" l="1"/>
  <c r="J18" i="1" s="1"/>
  <c r="J16" i="1" s="1"/>
  <c r="E17" i="1"/>
  <c r="E22" i="1"/>
  <c r="E21" i="1"/>
  <c r="E20" i="1"/>
  <c r="E56" i="1"/>
  <c r="E44" i="1"/>
  <c r="E10" i="1" l="1"/>
  <c r="R34" i="14" l="1"/>
  <c r="S34" i="14"/>
  <c r="T34" i="14"/>
  <c r="U34" i="14"/>
  <c r="V34" i="14"/>
  <c r="W34" i="14"/>
  <c r="X34" i="14"/>
  <c r="Y34" i="14"/>
  <c r="Z34" i="14"/>
  <c r="AA34" i="14"/>
  <c r="AB34" i="14"/>
  <c r="Q34" i="14"/>
  <c r="Q31" i="14" s="1"/>
  <c r="E38" i="14"/>
  <c r="E24" i="1"/>
  <c r="E19" i="1" s="1"/>
  <c r="E16" i="1" s="1"/>
  <c r="M10" i="1" l="1"/>
  <c r="E11" i="14"/>
  <c r="E114" i="14" l="1"/>
  <c r="D114" i="14"/>
  <c r="C114" i="14"/>
  <c r="E113" i="14"/>
  <c r="F113" i="14" s="1"/>
  <c r="E112" i="14"/>
  <c r="F112" i="14" s="1"/>
  <c r="E104" i="14"/>
  <c r="F104" i="14" s="1"/>
  <c r="E103" i="14"/>
  <c r="F103" i="14" s="1"/>
  <c r="E102" i="14"/>
  <c r="F102" i="14" s="1"/>
  <c r="E101" i="14"/>
  <c r="F101" i="14" s="1"/>
  <c r="E100" i="14"/>
  <c r="F100" i="14" s="1"/>
  <c r="E99" i="14"/>
  <c r="F99" i="14" s="1"/>
  <c r="E98" i="14"/>
  <c r="F98" i="14" s="1"/>
  <c r="E97" i="14"/>
  <c r="F97" i="14" s="1"/>
  <c r="E96" i="14"/>
  <c r="D95" i="14"/>
  <c r="D90" i="14" s="1"/>
  <c r="C95" i="14"/>
  <c r="C90" i="14" s="1"/>
  <c r="E93" i="14"/>
  <c r="E87" i="14"/>
  <c r="E86" i="14"/>
  <c r="K86" i="14" s="1"/>
  <c r="D85" i="14"/>
  <c r="E85" i="14" s="1"/>
  <c r="E84" i="14"/>
  <c r="K83" i="14"/>
  <c r="E82" i="14"/>
  <c r="L82" i="14" s="1"/>
  <c r="L77" i="14" s="1"/>
  <c r="E81" i="14"/>
  <c r="H81" i="14" s="1"/>
  <c r="E80" i="14"/>
  <c r="E79" i="14"/>
  <c r="H79" i="14" s="1"/>
  <c r="E78" i="14"/>
  <c r="C77" i="14"/>
  <c r="C76" i="14"/>
  <c r="E75" i="14"/>
  <c r="D74" i="14"/>
  <c r="D76" i="14" s="1"/>
  <c r="C72" i="14"/>
  <c r="C73" i="14" s="1"/>
  <c r="E69" i="14"/>
  <c r="C66" i="14"/>
  <c r="C54" i="14" s="1"/>
  <c r="E64" i="14"/>
  <c r="E58" i="14"/>
  <c r="E55" i="14"/>
  <c r="N54" i="14"/>
  <c r="N10" i="14" s="1"/>
  <c r="K54" i="14"/>
  <c r="D54" i="14"/>
  <c r="E53" i="14"/>
  <c r="C50" i="14"/>
  <c r="C46" i="14" s="1"/>
  <c r="E49" i="14"/>
  <c r="E48" i="14"/>
  <c r="E47" i="14"/>
  <c r="L47" i="14" s="1"/>
  <c r="G47" i="14" s="1"/>
  <c r="D46" i="14"/>
  <c r="E45" i="14"/>
  <c r="G45" i="14" s="1"/>
  <c r="E44" i="14"/>
  <c r="G44" i="14" s="1"/>
  <c r="D43" i="14"/>
  <c r="C43" i="14"/>
  <c r="C42" i="14"/>
  <c r="E42" i="14" s="1"/>
  <c r="E41" i="14"/>
  <c r="E40" i="14"/>
  <c r="E39" i="14"/>
  <c r="C37" i="14"/>
  <c r="D36" i="14"/>
  <c r="E36" i="14" s="1"/>
  <c r="D35" i="14"/>
  <c r="E33" i="14"/>
  <c r="AB31" i="14"/>
  <c r="AB10" i="14" s="1"/>
  <c r="AA31" i="14"/>
  <c r="AA10" i="14" s="1"/>
  <c r="Z31" i="14"/>
  <c r="Z10" i="14" s="1"/>
  <c r="Y31" i="14"/>
  <c r="Y10" i="14" s="1"/>
  <c r="X31" i="14"/>
  <c r="X10" i="14" s="1"/>
  <c r="W31" i="14"/>
  <c r="W10" i="14" s="1"/>
  <c r="V31" i="14"/>
  <c r="V10" i="14" s="1"/>
  <c r="U31" i="14"/>
  <c r="U10" i="14" s="1"/>
  <c r="T31" i="14"/>
  <c r="T10" i="14" s="1"/>
  <c r="S31" i="14"/>
  <c r="S10" i="14" s="1"/>
  <c r="R31" i="14"/>
  <c r="R10" i="14" s="1"/>
  <c r="E30" i="14"/>
  <c r="E29" i="14"/>
  <c r="G13" i="14"/>
  <c r="Q10" i="14"/>
  <c r="Z9" i="1"/>
  <c r="R9" i="1"/>
  <c r="S9" i="1"/>
  <c r="T9" i="1"/>
  <c r="V9" i="1"/>
  <c r="W9" i="1"/>
  <c r="X9" i="1"/>
  <c r="AA9" i="1"/>
  <c r="Y9" i="1"/>
  <c r="U9" i="1"/>
  <c r="Q9" i="1"/>
  <c r="O9" i="1"/>
  <c r="N9" i="1"/>
  <c r="M9" i="1"/>
  <c r="K9" i="1"/>
  <c r="Z83" i="1"/>
  <c r="Y83" i="1"/>
  <c r="X83" i="1"/>
  <c r="W83" i="1"/>
  <c r="V83" i="1"/>
  <c r="U83" i="1"/>
  <c r="T83" i="1"/>
  <c r="S83" i="1"/>
  <c r="R83" i="1"/>
  <c r="Q83" i="1"/>
  <c r="P83" i="1"/>
  <c r="O83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I59" i="1"/>
  <c r="C47" i="1"/>
  <c r="E37" i="14" l="1"/>
  <c r="L37" i="14" s="1"/>
  <c r="G54" i="14"/>
  <c r="K10" i="14"/>
  <c r="C34" i="14"/>
  <c r="C31" i="14" s="1"/>
  <c r="C10" i="14" s="1"/>
  <c r="C9" i="14" s="1"/>
  <c r="E43" i="14"/>
  <c r="E50" i="14"/>
  <c r="L50" i="14" s="1"/>
  <c r="G50" i="14" s="1"/>
  <c r="D34" i="14"/>
  <c r="D31" i="14" s="1"/>
  <c r="D77" i="14"/>
  <c r="F95" i="14"/>
  <c r="H77" i="14"/>
  <c r="E95" i="14"/>
  <c r="E90" i="14" s="1"/>
  <c r="AF96" i="14"/>
  <c r="AF95" i="14" s="1"/>
  <c r="E35" i="14"/>
  <c r="E46" i="14"/>
  <c r="D72" i="14"/>
  <c r="D71" i="14" s="1"/>
  <c r="D73" i="14" s="1"/>
  <c r="P9" i="1"/>
  <c r="E77" i="14"/>
  <c r="L48" i="14"/>
  <c r="G48" i="14" s="1"/>
  <c r="E66" i="14"/>
  <c r="E54" i="14" s="1"/>
  <c r="K78" i="14"/>
  <c r="K77" i="14" s="1"/>
  <c r="E74" i="14"/>
  <c r="F61" i="3"/>
  <c r="AC9" i="3"/>
  <c r="F19" i="3"/>
  <c r="L34" i="14" l="1"/>
  <c r="G34" i="14" s="1"/>
  <c r="G37" i="14"/>
  <c r="G77" i="14"/>
  <c r="A3" i="14"/>
  <c r="E34" i="14"/>
  <c r="E31" i="14" s="1"/>
  <c r="G31" i="14" s="1"/>
  <c r="D10" i="14"/>
  <c r="D9" i="14" s="1"/>
  <c r="E71" i="14"/>
  <c r="L46" i="14"/>
  <c r="G46" i="14" s="1"/>
  <c r="E72" i="14"/>
  <c r="G9" i="1"/>
  <c r="E76" i="14"/>
  <c r="AD74" i="14"/>
  <c r="L31" i="14" l="1"/>
  <c r="L10" i="14" s="1"/>
  <c r="E73" i="14"/>
  <c r="AC73" i="14" s="1"/>
  <c r="G73" i="14" s="1"/>
  <c r="E10" i="14"/>
  <c r="E9" i="14" s="1"/>
  <c r="F86" i="3"/>
  <c r="F85" i="3" s="1"/>
  <c r="F49" i="3"/>
  <c r="F50" i="3"/>
  <c r="F51" i="3"/>
  <c r="F52" i="3"/>
  <c r="F54" i="3"/>
  <c r="F59" i="3"/>
  <c r="F60" i="3"/>
  <c r="F33" i="3"/>
  <c r="F34" i="3"/>
  <c r="F35" i="3"/>
  <c r="F36" i="3"/>
  <c r="F37" i="3"/>
  <c r="F39" i="3"/>
  <c r="F40" i="3"/>
  <c r="F42" i="3"/>
  <c r="F43" i="3"/>
  <c r="F45" i="3"/>
  <c r="F25" i="3"/>
  <c r="F26" i="3"/>
  <c r="F27" i="3"/>
  <c r="F28" i="3"/>
  <c r="F13" i="3"/>
  <c r="E84" i="1"/>
  <c r="E83" i="1" s="1"/>
  <c r="E61" i="1"/>
  <c r="E62" i="1"/>
  <c r="E63" i="1"/>
  <c r="E60" i="1"/>
  <c r="D64" i="1"/>
  <c r="D59" i="1" s="1"/>
  <c r="E29" i="1"/>
  <c r="E30" i="1"/>
  <c r="E32" i="1"/>
  <c r="E33" i="1"/>
  <c r="E34" i="1"/>
  <c r="E36" i="1"/>
  <c r="E38" i="1"/>
  <c r="E39" i="1"/>
  <c r="E40" i="1"/>
  <c r="E41" i="1"/>
  <c r="E43" i="1"/>
  <c r="E45" i="1"/>
  <c r="E57" i="1"/>
  <c r="E14" i="1"/>
  <c r="E15" i="1"/>
  <c r="D66" i="3"/>
  <c r="D61" i="3" s="1"/>
  <c r="E66" i="3"/>
  <c r="E61" i="3" s="1"/>
  <c r="C61" i="3"/>
  <c r="C59" i="1"/>
  <c r="AB46" i="1"/>
  <c r="AB8" i="1" s="1"/>
  <c r="K58" i="3"/>
  <c r="F58" i="3" s="1"/>
  <c r="J57" i="3"/>
  <c r="F57" i="3" s="1"/>
  <c r="J55" i="3"/>
  <c r="K53" i="3"/>
  <c r="M41" i="3"/>
  <c r="J44" i="3"/>
  <c r="D38" i="3"/>
  <c r="K31" i="3"/>
  <c r="F31" i="3" s="1"/>
  <c r="K30" i="3"/>
  <c r="E59" i="1" l="1"/>
  <c r="F30" i="3"/>
  <c r="H9" i="1"/>
  <c r="F11" i="3"/>
  <c r="G11" i="14"/>
  <c r="K48" i="3"/>
  <c r="J48" i="3"/>
  <c r="F53" i="3"/>
  <c r="F55" i="3"/>
  <c r="F41" i="3"/>
  <c r="F44" i="3"/>
  <c r="H55" i="1" l="1"/>
  <c r="H47" i="1" s="1"/>
  <c r="I54" i="1"/>
  <c r="E54" i="1" s="1"/>
  <c r="I53" i="1"/>
  <c r="E53" i="1" s="1"/>
  <c r="J52" i="1"/>
  <c r="J47" i="1" s="1"/>
  <c r="F51" i="1"/>
  <c r="E51" i="1" s="1"/>
  <c r="E50" i="1"/>
  <c r="F49" i="1"/>
  <c r="I48" i="1"/>
  <c r="I47" i="1" s="1"/>
  <c r="I42" i="1"/>
  <c r="E42" i="1" l="1"/>
  <c r="I37" i="1"/>
  <c r="E48" i="1"/>
  <c r="E52" i="1"/>
  <c r="E49" i="1"/>
  <c r="F47" i="1"/>
  <c r="E55" i="1"/>
  <c r="J35" i="1"/>
  <c r="J31" i="1" s="1"/>
  <c r="L13" i="1"/>
  <c r="E13" i="1" s="1"/>
  <c r="L12" i="1"/>
  <c r="E12" i="1" l="1"/>
  <c r="L9" i="1"/>
  <c r="E11" i="1"/>
  <c r="E47" i="1"/>
  <c r="E31" i="1"/>
  <c r="E35" i="1"/>
  <c r="D56" i="3"/>
  <c r="I56" i="3" s="1"/>
  <c r="I48" i="3" l="1"/>
  <c r="F48" i="3" s="1"/>
  <c r="F56" i="3"/>
  <c r="D85" i="3"/>
  <c r="C85" i="3"/>
  <c r="D48" i="3"/>
  <c r="C48" i="3"/>
  <c r="C43" i="3"/>
  <c r="C38" i="3" s="1"/>
  <c r="C36" i="3"/>
  <c r="D32" i="3"/>
  <c r="F32" i="3" s="1"/>
  <c r="D29" i="3"/>
  <c r="F29" i="3" s="1"/>
  <c r="C29" i="3"/>
  <c r="C28" i="3"/>
  <c r="C23" i="3"/>
  <c r="D22" i="3"/>
  <c r="F22" i="3" s="1"/>
  <c r="D21" i="3"/>
  <c r="F21" i="3" s="1"/>
  <c r="C32" i="3" l="1"/>
  <c r="D20" i="3"/>
  <c r="C20" i="3"/>
  <c r="C17" i="3" s="1"/>
  <c r="C10" i="3" s="1"/>
  <c r="C9" i="3" s="1"/>
  <c r="D17" i="3" l="1"/>
  <c r="D10" i="3" s="1"/>
  <c r="D9" i="3" s="1"/>
  <c r="F20" i="3"/>
  <c r="F17" i="3" l="1"/>
  <c r="F10" i="3" s="1"/>
  <c r="F9" i="3" s="1"/>
  <c r="C83" i="1"/>
  <c r="C42" i="1"/>
  <c r="C37" i="1" s="1"/>
  <c r="C35" i="1"/>
  <c r="C28" i="1"/>
  <c r="J28" i="1" s="1"/>
  <c r="C27" i="1"/>
  <c r="C22" i="1"/>
  <c r="E28" i="1" l="1"/>
  <c r="C19" i="1"/>
  <c r="C31" i="1"/>
  <c r="C16" i="1" l="1"/>
  <c r="C9" i="1" s="1"/>
  <c r="E37" i="1"/>
  <c r="I9" i="1"/>
  <c r="E9" i="1" l="1"/>
  <c r="E8" i="1" s="1"/>
  <c r="C8" i="1"/>
  <c r="G10" i="14"/>
  <c r="J9" i="1" l="1"/>
  <c r="X17" i="3" l="1"/>
  <c r="X10" i="3"/>
  <c r="Q17" i="3"/>
  <c r="Q10" i="3" s="1"/>
  <c r="U17" i="3"/>
  <c r="U10" i="3"/>
  <c r="Y17" i="3"/>
  <c r="Y10" i="3" s="1"/>
  <c r="P17" i="3"/>
  <c r="P10" i="3"/>
  <c r="R17" i="3"/>
  <c r="R10" i="3" s="1"/>
  <c r="V17" i="3"/>
  <c r="V10" i="3"/>
  <c r="Z17" i="3"/>
  <c r="Z10" i="3" s="1"/>
  <c r="T17" i="3"/>
  <c r="T10" i="3"/>
  <c r="S17" i="3"/>
  <c r="S10" i="3" s="1"/>
  <c r="W17" i="3"/>
  <c r="W10" i="3"/>
  <c r="AA17" i="3"/>
  <c r="AA10" i="3" s="1"/>
</calcChain>
</file>

<file path=xl/sharedStrings.xml><?xml version="1.0" encoding="utf-8"?>
<sst xmlns="http://schemas.openxmlformats.org/spreadsheetml/2006/main" count="498" uniqueCount="177">
  <si>
    <t>Dự toán
 chuyển</t>
  </si>
  <si>
    <t>Số đã 
thực hiện</t>
  </si>
  <si>
    <t>Số chưa 
thực hiện</t>
  </si>
  <si>
    <t>A</t>
  </si>
  <si>
    <t>Dự toán giao đầu năm</t>
  </si>
  <si>
    <t>I</t>
  </si>
  <si>
    <t>Chi thường xuyên</t>
  </si>
  <si>
    <t>Chi quản lý hành chính</t>
  </si>
  <si>
    <t>Chi sự nghiệp văn hóa</t>
  </si>
  <si>
    <t>Chi SNPTTH</t>
  </si>
  <si>
    <t>Chi SNTDTT</t>
  </si>
  <si>
    <t>Chi quốc phòng</t>
  </si>
  <si>
    <t>Chi an ninh</t>
  </si>
  <si>
    <t>Chi sự nghiệp giáo dục và đào tạo</t>
  </si>
  <si>
    <t>7.1</t>
  </si>
  <si>
    <t>Kinh phí đã giao cho các trường</t>
  </si>
  <si>
    <t xml:space="preserve">Mầm non An Dương </t>
  </si>
  <si>
    <t>Mầm non Liên Sơn</t>
  </si>
  <si>
    <t>Mầm non Lương Văn Nắm</t>
  </si>
  <si>
    <t>Mầm non TT Nhã Nam</t>
  </si>
  <si>
    <t xml:space="preserve">THCS An Dương </t>
  </si>
  <si>
    <t>THCS Liên Sơn</t>
  </si>
  <si>
    <t>THCS Lương Văn Nắm</t>
  </si>
  <si>
    <t>THCS TT Nhã Nam</t>
  </si>
  <si>
    <t xml:space="preserve">Tiểu học An Dương </t>
  </si>
  <si>
    <t>Tiểu học Liên Sơn</t>
  </si>
  <si>
    <t>Tiểu học Lương Văn Nắm</t>
  </si>
  <si>
    <t>Tiểu học Nhã Nam</t>
  </si>
  <si>
    <t>7.2</t>
  </si>
  <si>
    <t>Tăng cường cơ sở vật chất</t>
  </si>
  <si>
    <t>7.3</t>
  </si>
  <si>
    <t>Chính sách giáo dục</t>
  </si>
  <si>
    <t>Chính sách hỗ trợ chi phí học tập</t>
  </si>
  <si>
    <t>Chính sách cấp bù học phí Trung cấp, CĐ, ĐH</t>
  </si>
  <si>
    <t>Cấp bù học phí, CP học tập</t>
  </si>
  <si>
    <t>Tiền ăn cho trẻ mẫu giáo</t>
  </si>
  <si>
    <t>Học sinh khuyết tật NĐ 42</t>
  </si>
  <si>
    <t>Học sinh dân tộc rất ít người NĐ 57</t>
  </si>
  <si>
    <t>7.4</t>
  </si>
  <si>
    <t>Chi chung SN giáo dục</t>
  </si>
  <si>
    <t>7.5</t>
  </si>
  <si>
    <t>Quỹ thi đua khen thưởng, dự phòng tăng lương, …</t>
  </si>
  <si>
    <t>Chi sự nghiệp y tế, dân số</t>
  </si>
  <si>
    <t xml:space="preserve">BHYT cho đối tượng BTXH theo Nghị định số 20/2021/NĐ-CP của Chính phủ </t>
  </si>
  <si>
    <t>BHYT đối với cựu chiến binh, thanh niên xung phong, dân công hỏa tuyến</t>
  </si>
  <si>
    <t>Chi đảm bảo xã hôi</t>
  </si>
  <si>
    <t>Chi cho đối tượng BTXH theo Nghị định số 20/2021/NĐ-CP của Chính phủ</t>
  </si>
  <si>
    <t>Mai táng phí CCB, TNXH, công dân hỏa tuyến…</t>
  </si>
  <si>
    <t>Chi hỗ trợ tiền điện hộ nghèo, hộ chính sách</t>
  </si>
  <si>
    <t>Chi đảm bảo xã hội khác</t>
  </si>
  <si>
    <t>Chi SN khoa học và công nghệ</t>
  </si>
  <si>
    <t>Chi sự nghiệp kinh tế</t>
  </si>
  <si>
    <t>11.1</t>
  </si>
  <si>
    <t>Sự nghiệp nông nghiệp</t>
  </si>
  <si>
    <t>11.2</t>
  </si>
  <si>
    <t>11.3</t>
  </si>
  <si>
    <t xml:space="preserve"> SN địa chính</t>
  </si>
  <si>
    <t>11.4</t>
  </si>
  <si>
    <t>11.5</t>
  </si>
  <si>
    <t>Trung tâm Kỹ thuật- DVNN</t>
  </si>
  <si>
    <t>11.6</t>
  </si>
  <si>
    <t>SN thuỷ lợi đê điều</t>
  </si>
  <si>
    <t>KT thị chính</t>
  </si>
  <si>
    <t>Dịch vụ công ích thủy lợi</t>
  </si>
  <si>
    <t>Chi sự nghiệp môi trường</t>
  </si>
  <si>
    <t xml:space="preserve">Chi khác </t>
  </si>
  <si>
    <t>Trích lập quỹ thi đua khen thưởng</t>
  </si>
  <si>
    <t>Chi khác chưa phân bổ</t>
  </si>
  <si>
    <t>II</t>
  </si>
  <si>
    <t>Dự phòng ngân sách</t>
  </si>
  <si>
    <t>Hỗ trợ lấy ý kiến thực hiện chính quyền 2 cấp</t>
  </si>
  <si>
    <t>Đảm bảo tỷ lệ dự phòng theo quy định</t>
  </si>
  <si>
    <t>III</t>
  </si>
  <si>
    <t>Chi bổ sung có mục tiêu</t>
  </si>
  <si>
    <t>Kinh phí thực  hiện chính sách hỗ trợ phát triển nông, lâm nghiệp và thủy sản theo Nghị quyết số 26/2023/NQ-HĐND</t>
  </si>
  <si>
    <t>Kinh phí hỗ trợ đảng viên cao tuổi theo Quy định số 416-QĐ/TU</t>
  </si>
  <si>
    <t>Kinh phí sự nghiệp môi trường và kiến thiết thị chính</t>
  </si>
  <si>
    <t>Hỗ trợ kinh phí chi hoạt động của các chi bộ cơ sở xã theo Quyết định số 99-QĐ/TW</t>
  </si>
  <si>
    <t>Hỗ trợ phát triển sự nghiệp giáo dục theo NQ số 23/2021/NQ-HĐND; NQ số 61/2021/NQ-HĐND</t>
  </si>
  <si>
    <t>Hỗ trợ phát triển du lịch; nông nghiệp nông thôn; xúc tiến thương mại</t>
  </si>
  <si>
    <t>Kinh phí thưởng thôn đạt chuẩn nông thôn mới kiểu mẫu (nguồn huyện)</t>
  </si>
  <si>
    <t>KP thực hiện NQ 30/2024/NQ-HĐND (ANĐP)</t>
  </si>
  <si>
    <t>Công tác dân vận, khác</t>
  </si>
  <si>
    <t>Hỗ trợ xây dựng nhà văn hóa</t>
  </si>
  <si>
    <t>IV</t>
  </si>
  <si>
    <t>Chi tạo nguồn CCTL</t>
  </si>
  <si>
    <t>V</t>
  </si>
  <si>
    <t>Chi chương trình MTQG</t>
  </si>
  <si>
    <t>B</t>
  </si>
  <si>
    <t>Bổ sung trong năm 2025 từ ngân sách tỉnh và vượt thu từ ngân sách cấp huyện</t>
  </si>
  <si>
    <t>Kinh phí chuyển xếp lương GV theo Thông tư số 08/2023/TT-BGD&amp;ĐT ngày 14/4/2023</t>
  </si>
  <si>
    <t>Kinh phí tinh giản biên chế (nguồn cải cách tiền lương)</t>
  </si>
  <si>
    <t>Kinh phí hỗ trợ nhà ở cho người có công</t>
  </si>
  <si>
    <t>Thưởng Thôn NTM kiểu mẫu (vốn tỉnh)</t>
  </si>
  <si>
    <t>Hỗ trợ giảm nợ các công trình xây dựng cơ bản</t>
  </si>
  <si>
    <t>-</t>
  </si>
  <si>
    <t>Đường từ QL17 (đoạn khu dân cư Tân Sơn - Liên Sơn) đi Đồng Điều Tân Trung (đoạn QL 17, khu vực Cổng Xây), huyện Tân Yên</t>
  </si>
  <si>
    <t>Xây dựng CSHT cụm dân cư Chuôm Nho 1, tổ dân phố Lao Động, thị trấn Nhã Nam, huyện Tân Yên</t>
  </si>
  <si>
    <t>Trường Tiểu học Tân Trung, huyện Tân Yên Hạng mục: Nhà lớp học 18 phòng</t>
  </si>
  <si>
    <t>Tu bổ, tôn tạo di tích chùa Đồng Điều, xã Tân Trung, huyện Tân Yên (Giai đoạn 01)</t>
  </si>
  <si>
    <t>Xây dựng Nhà hiệu bộ và các hạng mục phụ trợ trường Mầm non Tân Trung, huyện Tân Yên</t>
  </si>
  <si>
    <t>Xây dựng mới nhà lớp học 2 tầng 6 phòng trường Mầm non Tân Trung, huyện Tân Yên</t>
  </si>
  <si>
    <t>Tu bổ, tôn tạo di tích lịch sử quốc gia đặc biệt Đình Hả, xã Tân Trung, huyện Tân Yên</t>
  </si>
  <si>
    <t>Đường BTXM từ tỉnh lộ 294 đi thôn Tân Long, xã Tân Trung</t>
  </si>
  <si>
    <t xml:space="preserve">Xây dựng trụ sở làm việc Công an xã Tân Trung </t>
  </si>
  <si>
    <t>Xây dựng cổng, tường bao, sân bê tông Trụ sở UBND xã Tân Trung, huyện Tân Yên</t>
  </si>
  <si>
    <t>Trường THCS thị trấn Nhã Nam, huyện Tân Yên hạng mục: Cải tạo, nâng cấp nhà lớp học 3 tầng 15 phòng học và sân, bồn cây</t>
  </si>
  <si>
    <t>Cải tạo, nâng cấp hành lang vỉa hè, chỉnh trang đô thị (Đoạn từ QL17-Bùng- Tân Quang, ngã tư đèn đỏ đi Đồi Phủ)</t>
  </si>
  <si>
    <t>Cải tạo, nâng cấp đường phố Tân quang- phố Bùng (Đoạn QL 17 đi đường nội thị mới phố Bùng-Tiến Phan) giai đoạn 1</t>
  </si>
  <si>
    <t>Cải tọa, nâng cấp tầng 3 nhà lớp học 8 phòng và các công trình phụ trợ trường Mầm Non thị trấn Nhã Nam</t>
  </si>
  <si>
    <t>Nâng cấp nhà hành chính quản trị và sân trường Tiểu học thị trấn Nhã Nam</t>
  </si>
  <si>
    <t>Cải tạo, nâng cấp đường nội thị đoạn Nhã Nam đi Tân Hiệp</t>
  </si>
  <si>
    <t>Trường THCS thị trấn Nhã Nam, huyện Tân Yên, hạng mục: 2 phòng học, phòng chức năng, phòng hành chính quản trị</t>
  </si>
  <si>
    <t>Mở mới đường từ kênh N5 vào nghĩa trang đồi Cành Sung thị trấn Nhã Nam</t>
  </si>
  <si>
    <t>C</t>
  </si>
  <si>
    <t>Chuyển nguồn năm trước sang</t>
  </si>
  <si>
    <t>Sự nghiệp giáo dục</t>
  </si>
  <si>
    <t>UBND XÃ NHÃ NAM</t>
  </si>
  <si>
    <t xml:space="preserve">DỰ TOÁN CHI CÁC NHIỆM VỤ CHUYỂN GIAO TỪ NGÂN SÁCH CẤP HUYỆN VỀ NGÂN SÁCH CẤP XÃ </t>
  </si>
  <si>
    <t>Nội dung</t>
  </si>
  <si>
    <t>Văn phòng Đảng ủy</t>
  </si>
  <si>
    <t>UBMTTQ</t>
  </si>
  <si>
    <t>Văn phòng UBND &amp;HĐND</t>
  </si>
  <si>
    <t>Phòng kinh tế</t>
  </si>
  <si>
    <t>Phòng văn hóa xã hội</t>
  </si>
  <si>
    <t>Trung tâm phục vụ hành chính công</t>
  </si>
  <si>
    <t>TT cung ứng dịch vụ sự nghiệp công</t>
  </si>
  <si>
    <t>Công an</t>
  </si>
  <si>
    <t>Quân sự</t>
  </si>
  <si>
    <t>Chi khác ngân sách</t>
  </si>
  <si>
    <t>Trong đó</t>
  </si>
  <si>
    <t>Đơn vị thực hiện</t>
  </si>
  <si>
    <t>STT</t>
  </si>
  <si>
    <t>ĐVT: Triệu đồng</t>
  </si>
  <si>
    <t>Chi dự phòng</t>
  </si>
  <si>
    <t>Chi đầu tư</t>
  </si>
  <si>
    <t>Hỗ trợ phát triển du lịch; nông nghiệp nông thôn; xúc tiến thương mại (vận hành đèn tín hiệu giao thông)</t>
  </si>
  <si>
    <t>Hỗ trợ kinh phí chi hoạt động của các chi bộ cơ sở xã theo Quyết định số 99-QĐ/TW (tiền báo)</t>
  </si>
  <si>
    <t>SN địa chính</t>
  </si>
  <si>
    <t>D</t>
  </si>
  <si>
    <t>Bổ sung có mục tiêu trong năm từ NS tỉnh</t>
  </si>
  <si>
    <t>Hoàn trả NS tỉnh</t>
  </si>
  <si>
    <t>Bổ sung kinh phí mua sắm trang thiết bị, tài sản, cải tạo, sửa chữa trụ sở làm việc</t>
  </si>
  <si>
    <t>Cải tạo, nâng cấp và xây mới các hạng mục phụ trợ khu hành chính công, trụ sở làm việc UBND xã Nhã Nam (thị trấn Nhã Nam cũ)</t>
  </si>
  <si>
    <t>Cải tạo, nâng cấp và xây mới các hạng mục phụ trợ trụ sở Đảng ủy xã Nhã Nam (xã Liên Sơn cũ)</t>
  </si>
  <si>
    <t>Trong đó bao gồm toàn bộ lương, các khoản đóng góp theo lương, chi thưởng theo NĐ 73, chi hoạt động thường xuyên theo biên chế,…</t>
  </si>
  <si>
    <t>Chi cho các hoạt động bao gồm: tuyên truyền trực quan, văn nghệ tuyên truyền lưu động, xe tuyên truyền lưu động.</t>
  </si>
  <si>
    <t>Công tác tập huấn, tọa đàm (Di sản, du lịch,  quản lý nhà văn hóa thôn,…)</t>
  </si>
  <si>
    <t>3.1</t>
  </si>
  <si>
    <t>Kinh phí chi lương, chi thường xuyên theo biên chế</t>
  </si>
  <si>
    <t>3.2</t>
  </si>
  <si>
    <t>Kinh phí thưởng theo NĐ 73</t>
  </si>
  <si>
    <t>3.3</t>
  </si>
  <si>
    <t>Hoạt động phát thanh</t>
  </si>
  <si>
    <t>Sửa chữa, vận hành, bảo dưỡng  thiết bị cổng, đài truyền thanh</t>
  </si>
  <si>
    <t>4.1</t>
  </si>
  <si>
    <t>4.2</t>
  </si>
  <si>
    <t>4.3</t>
  </si>
  <si>
    <t>Hoạt động Thể thao</t>
  </si>
  <si>
    <t>Giải bóng đá nam</t>
  </si>
  <si>
    <t>Giải bóng chuyền hơi</t>
  </si>
  <si>
    <t>9.1</t>
  </si>
  <si>
    <t>9.2</t>
  </si>
  <si>
    <t>9.3</t>
  </si>
  <si>
    <t>9.4</t>
  </si>
  <si>
    <t>Chúc mừng giáo hội ngày Noel</t>
  </si>
  <si>
    <t>Chi trả đơn vị cung cấp dịch vụ thực hiện chi trả trợ cấp xã hội cho đối tượng bảo trợ xã hội trên địa bàn</t>
  </si>
  <si>
    <t>Kinh phí thực hiện nhiệm vụ phòng chống dịch bệnh động vật, thủy sản; tuyên truyền, tập huấn, xét nghiệm mẫu bệnh phẩm...</t>
  </si>
  <si>
    <t xml:space="preserve">Bồi dưỡng tập huấn, đào tạo học tập kinh nghiệm </t>
  </si>
  <si>
    <t>Chi cho công tác giải quyết đơn thư, xử lý vi phạm về đất đai</t>
  </si>
  <si>
    <t>Vật tư, thiết bị, VPP, chỉnh lý tài liệu lưu trữ , mua phôi GCN</t>
  </si>
  <si>
    <t>Chi hoạt động hành chính PCTT và BCH PCTT-TKCN, trực lụt bão, sửa chữa, nạo vét công trình thủy lợi…</t>
  </si>
  <si>
    <t>Vận hành, sửa chữa, bổ sung, nâng cấp hệ thống đèn chiếu sáng, đèn trang trí, chi trả tiền điện chiếu sáng công cộng, …</t>
  </si>
  <si>
    <t>Xử lý rác thải, vận hành lò đốt rác, xe chở rác…</t>
  </si>
  <si>
    <t>(Kèm theo Quyết định số:          /QĐ-UBND ngày      tháng 9 năm 2025 của UBND xã)</t>
  </si>
  <si>
    <t xml:space="preserve">Giải bóng bàn </t>
  </si>
  <si>
    <t xml:space="preserve">Giải vô địch Pickleball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</si>
</sst>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_-;\-* #,##0_-;_-* &quot;-&quot;_-;_-@_-"/>
    <numFmt numFmtId="165" formatCode="_(* #,##0_);_(* \(#,##0\);_(* &quot;-&quot;??_);_(@_)"/>
    <numFmt numFmtId="166" formatCode="#,##0_ ;\-#,##0\ "/>
  </numFmts>
  <fonts count="25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rgb="FFFF0000"/>
      <name val="Times New Roman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name val="Times New Roman"/>
      <family val="1"/>
      <charset val="163"/>
    </font>
    <font>
      <sz val="16"/>
      <name val="Times New Roman"/>
      <family val="1"/>
    </font>
    <font>
      <sz val="12"/>
      <color rgb="FFFF0000"/>
      <name val="Times New Roman"/>
      <family val="1"/>
    </font>
    <font>
      <sz val="8"/>
      <name val="Times New Roman"/>
      <family val="2"/>
    </font>
    <font>
      <sz val="11"/>
      <color theme="1"/>
      <name val="Calibri"/>
      <family val="2"/>
      <charset val="163"/>
      <scheme val="minor"/>
    </font>
    <font>
      <i/>
      <sz val="14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color rgb="FF000000"/>
      <name val="Arial"/>
      <family val="2"/>
    </font>
    <font>
      <sz val="10"/>
      <name val="Arial"/>
      <family val="2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i/>
      <sz val="16"/>
      <name val="Times New Roman"/>
      <family val="1"/>
    </font>
    <font>
      <i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Times New Roman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10" fillId="0" borderId="0"/>
    <xf numFmtId="164" fontId="10" fillId="0" borderId="0" applyFont="0" applyFill="0" applyBorder="0" applyAlignment="0" applyProtection="0"/>
    <xf numFmtId="0" fontId="15" fillId="0" borderId="0"/>
    <xf numFmtId="0" fontId="16" fillId="0" borderId="0"/>
    <xf numFmtId="0" fontId="24" fillId="0" borderId="0"/>
  </cellStyleXfs>
  <cellXfs count="104">
    <xf numFmtId="0" fontId="0" fillId="0" borderId="0" xfId="0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3" fillId="2" borderId="1" xfId="3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65" fontId="13" fillId="2" borderId="1" xfId="1" applyNumberFormat="1" applyFont="1" applyFill="1" applyBorder="1" applyAlignment="1">
      <alignment vertical="center" wrapText="1"/>
    </xf>
    <xf numFmtId="0" fontId="12" fillId="2" borderId="1" xfId="1" applyNumberFormat="1" applyFont="1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left" vertical="center" wrapText="1"/>
    </xf>
    <xf numFmtId="164" fontId="12" fillId="2" borderId="1" xfId="2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3" fillId="2" borderId="1" xfId="1" applyNumberFormat="1" applyFont="1" applyFill="1" applyBorder="1" applyAlignment="1">
      <alignment horizontal="center" vertical="center"/>
    </xf>
    <xf numFmtId="164" fontId="13" fillId="2" borderId="1" xfId="2" applyFont="1" applyFill="1" applyBorder="1" applyAlignment="1">
      <alignment vertical="center"/>
    </xf>
    <xf numFmtId="165" fontId="12" fillId="2" borderId="1" xfId="1" applyNumberFormat="1" applyFont="1" applyFill="1" applyBorder="1" applyAlignment="1">
      <alignment vertical="center" wrapText="1"/>
    </xf>
    <xf numFmtId="164" fontId="12" fillId="2" borderId="1" xfId="0" applyNumberFormat="1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2" fillId="2" borderId="0" xfId="0" applyFont="1" applyFill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 wrapText="1"/>
    </xf>
    <xf numFmtId="164" fontId="0" fillId="2" borderId="0" xfId="2" applyFont="1" applyFill="1" applyAlignment="1">
      <alignment vertical="center"/>
    </xf>
    <xf numFmtId="3" fontId="13" fillId="2" borderId="1" xfId="0" applyNumberFormat="1" applyFont="1" applyFill="1" applyBorder="1" applyAlignment="1">
      <alignment vertical="center"/>
    </xf>
    <xf numFmtId="165" fontId="13" fillId="2" borderId="1" xfId="1" applyNumberFormat="1" applyFont="1" applyFill="1" applyBorder="1" applyAlignment="1">
      <alignment horizontal="center" vertical="center" wrapText="1"/>
    </xf>
    <xf numFmtId="164" fontId="14" fillId="2" borderId="0" xfId="2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19" fillId="2" borderId="0" xfId="0" applyFont="1" applyFill="1" applyAlignment="1">
      <alignment vertical="center"/>
    </xf>
    <xf numFmtId="3" fontId="12" fillId="2" borderId="1" xfId="2" applyNumberFormat="1" applyFont="1" applyFill="1" applyBorder="1" applyAlignment="1">
      <alignment vertical="center"/>
    </xf>
    <xf numFmtId="3" fontId="13" fillId="2" borderId="1" xfId="3" applyNumberFormat="1" applyFont="1" applyFill="1" applyBorder="1" applyAlignment="1">
      <alignment horizontal="center" vertical="center" wrapText="1"/>
    </xf>
    <xf numFmtId="3" fontId="13" fillId="2" borderId="1" xfId="2" applyNumberFormat="1" applyFont="1" applyFill="1" applyBorder="1" applyAlignment="1">
      <alignment vertical="center"/>
    </xf>
    <xf numFmtId="3" fontId="13" fillId="2" borderId="1" xfId="0" applyNumberFormat="1" applyFont="1" applyFill="1" applyBorder="1" applyAlignment="1">
      <alignment horizontal="right" vertical="center"/>
    </xf>
    <xf numFmtId="3" fontId="12" fillId="2" borderId="1" xfId="0" applyNumberFormat="1" applyFont="1" applyFill="1" applyBorder="1" applyAlignment="1">
      <alignment vertical="center"/>
    </xf>
    <xf numFmtId="0" fontId="11" fillId="2" borderId="0" xfId="0" applyFont="1" applyFill="1" applyAlignment="1">
      <alignment horizontal="center" vertical="center"/>
    </xf>
    <xf numFmtId="3" fontId="12" fillId="2" borderId="1" xfId="0" applyNumberFormat="1" applyFont="1" applyFill="1" applyBorder="1" applyAlignment="1">
      <alignment vertical="center" wrapText="1"/>
    </xf>
    <xf numFmtId="3" fontId="13" fillId="2" borderId="1" xfId="2" applyNumberFormat="1" applyFont="1" applyFill="1" applyBorder="1" applyAlignment="1">
      <alignment horizontal="right" vertical="center"/>
    </xf>
    <xf numFmtId="164" fontId="18" fillId="2" borderId="0" xfId="2" applyFont="1" applyFill="1" applyAlignment="1">
      <alignment vertical="center"/>
    </xf>
    <xf numFmtId="164" fontId="17" fillId="0" borderId="1" xfId="2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7" fillId="2" borderId="0" xfId="0" applyFont="1" applyFill="1" applyAlignment="1">
      <alignment vertical="center" wrapText="1"/>
    </xf>
    <xf numFmtId="164" fontId="17" fillId="2" borderId="0" xfId="2" applyFont="1" applyFill="1" applyAlignment="1">
      <alignment vertical="center"/>
    </xf>
    <xf numFmtId="164" fontId="3" fillId="2" borderId="0" xfId="2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165" fontId="13" fillId="2" borderId="1" xfId="1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164" fontId="3" fillId="2" borderId="1" xfId="2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 wrapText="1"/>
    </xf>
    <xf numFmtId="164" fontId="17" fillId="2" borderId="1" xfId="2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vertical="center"/>
    </xf>
    <xf numFmtId="0" fontId="13" fillId="0" borderId="1" xfId="1" applyNumberFormat="1" applyFont="1" applyFill="1" applyBorder="1" applyAlignment="1">
      <alignment horizontal="center" vertical="center"/>
    </xf>
    <xf numFmtId="165" fontId="13" fillId="0" borderId="1" xfId="1" applyNumberFormat="1" applyFont="1" applyFill="1" applyBorder="1" applyAlignment="1">
      <alignment vertical="center" wrapText="1"/>
    </xf>
    <xf numFmtId="3" fontId="13" fillId="0" borderId="1" xfId="2" applyNumberFormat="1" applyFont="1" applyFill="1" applyBorder="1" applyAlignment="1">
      <alignment vertical="center"/>
    </xf>
    <xf numFmtId="3" fontId="13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3" fontId="17" fillId="0" borderId="1" xfId="2" applyNumberFormat="1" applyFont="1" applyFill="1" applyBorder="1" applyAlignment="1">
      <alignment vertical="center"/>
    </xf>
    <xf numFmtId="166" fontId="17" fillId="0" borderId="1" xfId="2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166" fontId="17" fillId="2" borderId="1" xfId="2" applyNumberFormat="1" applyFont="1" applyFill="1" applyBorder="1" applyAlignment="1">
      <alignment vertical="center"/>
    </xf>
    <xf numFmtId="166" fontId="17" fillId="2" borderId="1" xfId="0" applyNumberFormat="1" applyFont="1" applyFill="1" applyBorder="1" applyAlignment="1">
      <alignment vertical="center"/>
    </xf>
    <xf numFmtId="165" fontId="11" fillId="2" borderId="1" xfId="1" applyNumberFormat="1" applyFont="1" applyFill="1" applyBorder="1" applyAlignment="1">
      <alignment vertical="center" wrapText="1"/>
    </xf>
    <xf numFmtId="3" fontId="11" fillId="2" borderId="1" xfId="2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165" fontId="21" fillId="0" borderId="1" xfId="1" applyNumberFormat="1" applyFont="1" applyFill="1" applyBorder="1" applyAlignment="1">
      <alignment vertical="center" wrapText="1"/>
    </xf>
    <xf numFmtId="3" fontId="21" fillId="0" borderId="1" xfId="2" applyNumberFormat="1" applyFont="1" applyFill="1" applyBorder="1" applyAlignment="1">
      <alignment horizontal="right" vertical="center"/>
    </xf>
    <xf numFmtId="165" fontId="23" fillId="0" borderId="1" xfId="1" applyNumberFormat="1" applyFont="1" applyFill="1" applyBorder="1" applyAlignment="1">
      <alignment vertical="center" wrapText="1"/>
    </xf>
    <xf numFmtId="3" fontId="21" fillId="0" borderId="1" xfId="2" applyNumberFormat="1" applyFont="1" applyFill="1" applyBorder="1" applyAlignment="1">
      <alignment vertical="center"/>
    </xf>
    <xf numFmtId="165" fontId="17" fillId="0" borderId="1" xfId="1" applyNumberFormat="1" applyFont="1" applyFill="1" applyBorder="1" applyAlignment="1">
      <alignment vertical="center" wrapText="1"/>
    </xf>
    <xf numFmtId="1" fontId="21" fillId="0" borderId="1" xfId="2" applyNumberFormat="1" applyFont="1" applyFill="1" applyBorder="1" applyAlignment="1">
      <alignment vertical="center"/>
    </xf>
    <xf numFmtId="1" fontId="13" fillId="2" borderId="1" xfId="2" applyNumberFormat="1" applyFont="1" applyFill="1" applyBorder="1" applyAlignment="1">
      <alignment vertical="center"/>
    </xf>
    <xf numFmtId="0" fontId="21" fillId="0" borderId="1" xfId="8" applyFont="1" applyBorder="1" applyAlignment="1">
      <alignment horizontal="left" vertical="center" wrapText="1"/>
    </xf>
    <xf numFmtId="1" fontId="21" fillId="0" borderId="1" xfId="8" applyNumberFormat="1" applyFont="1" applyBorder="1" applyAlignment="1">
      <alignment horizontal="right" vertical="center" wrapText="1"/>
    </xf>
    <xf numFmtId="0" fontId="21" fillId="0" borderId="1" xfId="8" applyFont="1" applyBorder="1" applyAlignment="1">
      <alignment vertical="center" wrapText="1"/>
    </xf>
    <xf numFmtId="0" fontId="21" fillId="0" borderId="1" xfId="8" applyFont="1" applyBorder="1" applyAlignment="1">
      <alignment horizontal="right" vertical="center"/>
    </xf>
    <xf numFmtId="166" fontId="17" fillId="0" borderId="1" xfId="2" applyNumberFormat="1" applyFont="1" applyFill="1" applyBorder="1" applyAlignment="1">
      <alignment horizontal="right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164" fontId="12" fillId="2" borderId="3" xfId="2" applyFont="1" applyFill="1" applyBorder="1" applyAlignment="1">
      <alignment horizontal="center" vertical="center" wrapText="1"/>
    </xf>
    <xf numFmtId="164" fontId="12" fillId="2" borderId="4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64" fontId="12" fillId="2" borderId="1" xfId="2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64" fontId="13" fillId="2" borderId="1" xfId="2" applyFont="1" applyFill="1" applyBorder="1" applyAlignment="1">
      <alignment horizontal="center" vertical="center"/>
    </xf>
    <xf numFmtId="164" fontId="12" fillId="2" borderId="5" xfId="2" applyFont="1" applyFill="1" applyBorder="1" applyAlignment="1">
      <alignment horizontal="center" vertical="center"/>
    </xf>
    <xf numFmtId="164" fontId="12" fillId="2" borderId="6" xfId="2" applyFont="1" applyFill="1" applyBorder="1" applyAlignment="1">
      <alignment horizontal="center" vertical="center"/>
    </xf>
    <xf numFmtId="164" fontId="12" fillId="2" borderId="2" xfId="2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9">
    <cellStyle name="Comma" xfId="1" builtinId="3"/>
    <cellStyle name="Comma [0]" xfId="2" builtinId="6"/>
    <cellStyle name="Comma [0] 2" xfId="5" xr:uid="{CCBE61D6-0AA9-4F0F-BBE9-4F403DF79BAF}"/>
    <cellStyle name="Normal" xfId="0" builtinId="0"/>
    <cellStyle name="Normal 2" xfId="4" xr:uid="{250C9127-76E5-4957-8476-2F3551837971}"/>
    <cellStyle name="Normal 2 2" xfId="7" xr:uid="{37E93C7B-E586-455D-8AF8-6EF7D13AB702}"/>
    <cellStyle name="Normal 3" xfId="6" xr:uid="{BD5E261A-7B14-479B-9B6F-F463640323D7}"/>
    <cellStyle name="Normal 5 4 2" xfId="8" xr:uid="{3008E387-F76D-4ABE-8F2D-183CEA872942}"/>
    <cellStyle name="Normal_dự toán 2018 điềuchỉnh" xfId="3" xr:uid="{CC65AF88-82DA-4209-82E7-E3727E4B1A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820D0-78EF-40F0-A394-53F7701F2505}">
  <sheetPr>
    <tabColor rgb="FFFF0000"/>
    <pageSetUpPr fitToPage="1"/>
  </sheetPr>
  <dimension ref="A1:AF88"/>
  <sheetViews>
    <sheetView zoomScale="71" zoomScaleNormal="71" workbookViewId="0">
      <pane xSplit="2" ySplit="7" topLeftCell="R17" activePane="bottomRight" state="frozen"/>
      <selection activeCell="Q24" sqref="Q24"/>
      <selection pane="topRight" activeCell="Q24" sqref="Q24"/>
      <selection pane="bottomLeft" activeCell="Q24" sqref="Q24"/>
      <selection pane="bottomRight" activeCell="AA1" sqref="AA1"/>
    </sheetView>
  </sheetViews>
  <sheetFormatPr defaultColWidth="9" defaultRowHeight="18.75" x14ac:dyDescent="0.25"/>
  <cols>
    <col min="1" max="1" width="6.125" style="43" customWidth="1"/>
    <col min="2" max="2" width="51.625" style="40" customWidth="1"/>
    <col min="3" max="3" width="10.375" style="41" bestFit="1" customWidth="1"/>
    <col min="4" max="4" width="9.875" style="41" customWidth="1"/>
    <col min="5" max="5" width="10.375" style="41" bestFit="1" customWidth="1"/>
    <col min="6" max="27" width="9.875" style="41" customWidth="1"/>
    <col min="28" max="28" width="9.125" style="43" bestFit="1" customWidth="1"/>
    <col min="29" max="30" width="9" style="43"/>
    <col min="31" max="31" width="22.25" style="43" customWidth="1"/>
    <col min="32" max="16384" width="9" style="43"/>
  </cols>
  <sheetData>
    <row r="1" spans="1:29" x14ac:dyDescent="0.25">
      <c r="A1" s="39" t="s">
        <v>117</v>
      </c>
      <c r="AA1" s="42"/>
    </row>
    <row r="2" spans="1:29" x14ac:dyDescent="0.25">
      <c r="A2" s="87" t="s">
        <v>118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</row>
    <row r="3" spans="1:29" x14ac:dyDescent="0.25">
      <c r="A3" s="95" t="s">
        <v>174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</row>
    <row r="4" spans="1:29" x14ac:dyDescent="0.25">
      <c r="AA4" s="41" t="s">
        <v>133</v>
      </c>
    </row>
    <row r="5" spans="1:29" ht="15.6" customHeight="1" x14ac:dyDescent="0.25">
      <c r="A5" s="90" t="s">
        <v>132</v>
      </c>
      <c r="B5" s="89" t="s">
        <v>119</v>
      </c>
      <c r="C5" s="88" t="s">
        <v>0</v>
      </c>
      <c r="D5" s="92" t="s">
        <v>130</v>
      </c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4"/>
    </row>
    <row r="6" spans="1:29" ht="15.6" customHeight="1" x14ac:dyDescent="0.25">
      <c r="A6" s="90"/>
      <c r="B6" s="89"/>
      <c r="C6" s="88"/>
      <c r="D6" s="85" t="s">
        <v>135</v>
      </c>
      <c r="E6" s="85" t="s">
        <v>6</v>
      </c>
      <c r="F6" s="91" t="s">
        <v>131</v>
      </c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83" t="s">
        <v>134</v>
      </c>
      <c r="AC6" s="83" t="s">
        <v>85</v>
      </c>
    </row>
    <row r="7" spans="1:29" ht="96.95" customHeight="1" x14ac:dyDescent="0.25">
      <c r="A7" s="90"/>
      <c r="B7" s="89"/>
      <c r="C7" s="88"/>
      <c r="D7" s="86"/>
      <c r="E7" s="86"/>
      <c r="F7" s="3" t="s">
        <v>120</v>
      </c>
      <c r="G7" s="3" t="s">
        <v>121</v>
      </c>
      <c r="H7" s="3" t="s">
        <v>122</v>
      </c>
      <c r="I7" s="3" t="s">
        <v>123</v>
      </c>
      <c r="J7" s="3" t="s">
        <v>124</v>
      </c>
      <c r="K7" s="3" t="s">
        <v>125</v>
      </c>
      <c r="L7" s="3" t="s">
        <v>126</v>
      </c>
      <c r="M7" s="3" t="s">
        <v>127</v>
      </c>
      <c r="N7" s="3" t="s">
        <v>128</v>
      </c>
      <c r="O7" s="23" t="s">
        <v>16</v>
      </c>
      <c r="P7" s="3" t="s">
        <v>17</v>
      </c>
      <c r="Q7" s="3" t="s">
        <v>18</v>
      </c>
      <c r="R7" s="3" t="s">
        <v>19</v>
      </c>
      <c r="S7" s="23" t="s">
        <v>20</v>
      </c>
      <c r="T7" s="23" t="s">
        <v>21</v>
      </c>
      <c r="U7" s="23" t="s">
        <v>22</v>
      </c>
      <c r="V7" s="23" t="s">
        <v>23</v>
      </c>
      <c r="W7" s="23" t="s">
        <v>24</v>
      </c>
      <c r="X7" s="23" t="s">
        <v>25</v>
      </c>
      <c r="Y7" s="23" t="s">
        <v>26</v>
      </c>
      <c r="Z7" s="23" t="s">
        <v>27</v>
      </c>
      <c r="AA7" s="3" t="s">
        <v>129</v>
      </c>
      <c r="AB7" s="84"/>
      <c r="AC7" s="84"/>
    </row>
    <row r="8" spans="1:29" x14ac:dyDescent="0.25">
      <c r="A8" s="6" t="s">
        <v>3</v>
      </c>
      <c r="B8" s="7" t="s">
        <v>4</v>
      </c>
      <c r="C8" s="8">
        <f>+C9+C46+C47</f>
        <v>124042.97775000001</v>
      </c>
      <c r="D8" s="8"/>
      <c r="E8" s="8">
        <f>+E9+E47</f>
        <v>121722.97775000001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13">
        <f>+AB46</f>
        <v>2320</v>
      </c>
      <c r="AC8" s="9"/>
    </row>
    <row r="9" spans="1:29" x14ac:dyDescent="0.25">
      <c r="A9" s="6" t="s">
        <v>5</v>
      </c>
      <c r="B9" s="7" t="s">
        <v>6</v>
      </c>
      <c r="C9" s="8">
        <f>+C10+C11+C12+C13+C14+C15+C16+C28+C31+C36+C37+C44+C45</f>
        <v>117588.38275</v>
      </c>
      <c r="D9" s="8"/>
      <c r="E9" s="8">
        <f>C9</f>
        <v>117588.38275</v>
      </c>
      <c r="F9" s="8">
        <f>+F10+F11+F12+F13+F14+F15+F16+F28+F31+F36+F37+F44+F45</f>
        <v>1343.0351879999998</v>
      </c>
      <c r="G9" s="8">
        <f>+G10+G11+G12+G13+G14+G15+G16+G28+G31+G36+G37+G44+G45</f>
        <v>300.09853600000002</v>
      </c>
      <c r="H9" s="8">
        <f t="shared" ref="H9:AA9" si="0">+H10+H11+H12+H13+H14+H15+H16+H28+H31+H36+H37+H44+H45</f>
        <v>2147.0616763999997</v>
      </c>
      <c r="I9" s="8">
        <f t="shared" si="0"/>
        <v>2498.9069920000002</v>
      </c>
      <c r="J9" s="8">
        <f t="shared" si="0"/>
        <v>28659.088984000002</v>
      </c>
      <c r="K9" s="8">
        <f t="shared" si="0"/>
        <v>171.4</v>
      </c>
      <c r="L9" s="8">
        <f t="shared" si="0"/>
        <v>826</v>
      </c>
      <c r="M9" s="8">
        <f t="shared" si="0"/>
        <v>0</v>
      </c>
      <c r="N9" s="8">
        <f t="shared" si="0"/>
        <v>0</v>
      </c>
      <c r="O9" s="8">
        <f t="shared" si="0"/>
        <v>6966.2686999999996</v>
      </c>
      <c r="P9" s="8">
        <f t="shared" si="0"/>
        <v>6148.4139999999998</v>
      </c>
      <c r="Q9" s="8">
        <f t="shared" si="0"/>
        <v>7535.4650000000001</v>
      </c>
      <c r="R9" s="8">
        <f t="shared" si="0"/>
        <v>7159.0837000000001</v>
      </c>
      <c r="S9" s="8">
        <f t="shared" si="0"/>
        <v>6885.8230000000003</v>
      </c>
      <c r="T9" s="8">
        <f t="shared" si="0"/>
        <v>5954.1943000000001</v>
      </c>
      <c r="U9" s="8">
        <f t="shared" si="0"/>
        <v>6552.5739999999996</v>
      </c>
      <c r="V9" s="8">
        <f t="shared" si="0"/>
        <v>6238.67</v>
      </c>
      <c r="W9" s="8">
        <f t="shared" si="0"/>
        <v>6586.348</v>
      </c>
      <c r="X9" s="8">
        <f t="shared" si="0"/>
        <v>5861.741</v>
      </c>
      <c r="Y9" s="8">
        <f t="shared" si="0"/>
        <v>7333.7094000000006</v>
      </c>
      <c r="Z9" s="8">
        <f t="shared" si="0"/>
        <v>7687.6880000000001</v>
      </c>
      <c r="AA9" s="8">
        <f t="shared" si="0"/>
        <v>345</v>
      </c>
      <c r="AB9" s="9"/>
      <c r="AC9" s="9"/>
    </row>
    <row r="10" spans="1:29" x14ac:dyDescent="0.25">
      <c r="A10" s="10">
        <v>1</v>
      </c>
      <c r="B10" s="5" t="s">
        <v>7</v>
      </c>
      <c r="C10" s="11">
        <v>5019.5733300000002</v>
      </c>
      <c r="D10" s="11"/>
      <c r="E10" s="11">
        <f>C10</f>
        <v>5019.5733300000002</v>
      </c>
      <c r="F10" s="22">
        <v>1343.0351879999998</v>
      </c>
      <c r="G10" s="22">
        <v>300.09853600000002</v>
      </c>
      <c r="H10" s="22">
        <v>2147.0616763999997</v>
      </c>
      <c r="I10" s="22">
        <v>644.07813599999997</v>
      </c>
      <c r="J10" s="22">
        <v>414.08898399999998</v>
      </c>
      <c r="K10" s="22">
        <v>171.4</v>
      </c>
      <c r="L10" s="22">
        <v>0</v>
      </c>
      <c r="M10" s="22">
        <f>+'còn lại'!O11</f>
        <v>0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9"/>
      <c r="AC10" s="9"/>
    </row>
    <row r="11" spans="1:29" s="44" customFormat="1" x14ac:dyDescent="0.25">
      <c r="A11" s="10">
        <v>2</v>
      </c>
      <c r="B11" s="5" t="s">
        <v>8</v>
      </c>
      <c r="C11" s="11">
        <v>256</v>
      </c>
      <c r="D11" s="11"/>
      <c r="E11" s="11">
        <f>SUM(F11:AA11)</f>
        <v>556.09853599999997</v>
      </c>
      <c r="F11" s="11"/>
      <c r="G11" s="11"/>
      <c r="H11" s="11"/>
      <c r="I11" s="11">
        <v>300.09853600000002</v>
      </c>
      <c r="J11" s="11">
        <v>256</v>
      </c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9"/>
      <c r="AC11" s="9"/>
    </row>
    <row r="12" spans="1:29" s="44" customFormat="1" x14ac:dyDescent="0.25">
      <c r="A12" s="10">
        <v>3</v>
      </c>
      <c r="B12" s="5" t="s">
        <v>9</v>
      </c>
      <c r="C12" s="11">
        <v>223</v>
      </c>
      <c r="D12" s="11"/>
      <c r="E12" s="11">
        <f>SUM(F12:AA12)</f>
        <v>223</v>
      </c>
      <c r="F12" s="11"/>
      <c r="G12" s="11"/>
      <c r="H12" s="11"/>
      <c r="I12" s="11"/>
      <c r="J12" s="11"/>
      <c r="K12" s="11"/>
      <c r="L12" s="11">
        <f>C12</f>
        <v>223</v>
      </c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9"/>
      <c r="AC12" s="9"/>
    </row>
    <row r="13" spans="1:29" s="44" customFormat="1" x14ac:dyDescent="0.25">
      <c r="A13" s="10">
        <v>4</v>
      </c>
      <c r="B13" s="5" t="s">
        <v>10</v>
      </c>
      <c r="C13" s="11">
        <v>128</v>
      </c>
      <c r="D13" s="11"/>
      <c r="E13" s="11">
        <f>SUM(F13:AA13)</f>
        <v>128</v>
      </c>
      <c r="F13" s="11"/>
      <c r="G13" s="11"/>
      <c r="H13" s="11"/>
      <c r="I13" s="11"/>
      <c r="J13" s="11"/>
      <c r="K13" s="11"/>
      <c r="L13" s="11">
        <f>C13</f>
        <v>128</v>
      </c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9"/>
      <c r="AC13" s="9"/>
    </row>
    <row r="14" spans="1:29" s="44" customFormat="1" x14ac:dyDescent="0.25">
      <c r="A14" s="10">
        <v>5</v>
      </c>
      <c r="B14" s="5" t="s">
        <v>11</v>
      </c>
      <c r="C14" s="11"/>
      <c r="D14" s="11"/>
      <c r="E14" s="11">
        <f t="shared" ref="E14:E15" si="1">SUM(F14:AA14)</f>
        <v>0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9"/>
      <c r="AC14" s="9"/>
    </row>
    <row r="15" spans="1:29" s="44" customFormat="1" x14ac:dyDescent="0.25">
      <c r="A15" s="10">
        <v>6</v>
      </c>
      <c r="B15" s="5" t="s">
        <v>12</v>
      </c>
      <c r="C15" s="11"/>
      <c r="D15" s="11"/>
      <c r="E15" s="11">
        <f t="shared" si="1"/>
        <v>0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9"/>
      <c r="AC15" s="9"/>
    </row>
    <row r="16" spans="1:29" x14ac:dyDescent="0.25">
      <c r="A16" s="10">
        <v>7</v>
      </c>
      <c r="B16" s="5" t="s">
        <v>13</v>
      </c>
      <c r="C16" s="11">
        <f>+C17+C18+C19+C26+C27</f>
        <v>91956.079100000003</v>
      </c>
      <c r="D16" s="11"/>
      <c r="E16" s="11">
        <f>+E17+E18+E19+E26+E27</f>
        <v>91955.979099999997</v>
      </c>
      <c r="F16" s="11"/>
      <c r="G16" s="11"/>
      <c r="H16" s="11"/>
      <c r="I16" s="11"/>
      <c r="J16" s="11">
        <f>+J17+J18+J19+J26+J27</f>
        <v>10358</v>
      </c>
      <c r="K16" s="11"/>
      <c r="L16" s="11"/>
      <c r="M16" s="11"/>
      <c r="N16" s="11"/>
      <c r="O16" s="11">
        <f t="shared" ref="O16:X16" si="2">+O17+O18+O19+O26+O27</f>
        <v>6966.2686999999996</v>
      </c>
      <c r="P16" s="11">
        <f t="shared" si="2"/>
        <v>6148.4139999999998</v>
      </c>
      <c r="Q16" s="11">
        <f t="shared" si="2"/>
        <v>7535.4650000000001</v>
      </c>
      <c r="R16" s="11">
        <f t="shared" si="2"/>
        <v>7159.0837000000001</v>
      </c>
      <c r="S16" s="11">
        <f t="shared" si="2"/>
        <v>6885.8230000000003</v>
      </c>
      <c r="T16" s="11">
        <f>+T17+T18+T19+T26+T27</f>
        <v>5954.1943000000001</v>
      </c>
      <c r="U16" s="11">
        <f t="shared" si="2"/>
        <v>6552.5739999999996</v>
      </c>
      <c r="V16" s="11">
        <f t="shared" si="2"/>
        <v>6238.67</v>
      </c>
      <c r="W16" s="11">
        <f t="shared" si="2"/>
        <v>6586.348</v>
      </c>
      <c r="X16" s="11">
        <f t="shared" si="2"/>
        <v>5861.741</v>
      </c>
      <c r="Y16" s="11">
        <f t="shared" ref="Y16:Z16" si="3">+Y17+Y18+Y19+Y26</f>
        <v>7333.7094000000006</v>
      </c>
      <c r="Z16" s="11">
        <f t="shared" si="3"/>
        <v>7687.6880000000001</v>
      </c>
      <c r="AA16" s="11"/>
      <c r="AB16" s="9"/>
      <c r="AC16" s="9"/>
    </row>
    <row r="17" spans="1:29" s="44" customFormat="1" x14ac:dyDescent="0.25">
      <c r="A17" s="10" t="s">
        <v>14</v>
      </c>
      <c r="B17" s="5" t="s">
        <v>15</v>
      </c>
      <c r="C17" s="11">
        <v>79072.079100000003</v>
      </c>
      <c r="D17" s="11"/>
      <c r="E17" s="11">
        <f>C17</f>
        <v>79072.079100000003</v>
      </c>
      <c r="F17" s="11"/>
      <c r="G17" s="11"/>
      <c r="H17" s="11"/>
      <c r="I17" s="11"/>
      <c r="J17" s="11"/>
      <c r="K17" s="11"/>
      <c r="L17" s="11"/>
      <c r="M17" s="11"/>
      <c r="N17" s="11"/>
      <c r="O17" s="11">
        <v>6798.7686999999996</v>
      </c>
      <c r="P17" s="11">
        <v>5992.9139999999998</v>
      </c>
      <c r="Q17" s="11">
        <v>7319.4650000000001</v>
      </c>
      <c r="R17" s="11">
        <v>6809.5837000000001</v>
      </c>
      <c r="S17" s="11">
        <v>6717.8230000000003</v>
      </c>
      <c r="T17" s="11">
        <v>5814.6943000000001</v>
      </c>
      <c r="U17" s="11">
        <v>6396.5739999999996</v>
      </c>
      <c r="V17" s="11">
        <v>5894.17</v>
      </c>
      <c r="W17" s="11">
        <v>6580.348</v>
      </c>
      <c r="X17" s="11">
        <v>5859.5410000000002</v>
      </c>
      <c r="Y17" s="11">
        <v>7250.7094000000006</v>
      </c>
      <c r="Z17" s="11">
        <v>7637.4880000000003</v>
      </c>
      <c r="AA17" s="11"/>
      <c r="AB17" s="9"/>
      <c r="AC17" s="9"/>
    </row>
    <row r="18" spans="1:29" x14ac:dyDescent="0.25">
      <c r="A18" s="10" t="s">
        <v>28</v>
      </c>
      <c r="B18" s="5" t="s">
        <v>29</v>
      </c>
      <c r="C18" s="11">
        <v>7259</v>
      </c>
      <c r="D18" s="11"/>
      <c r="E18" s="11">
        <f>C18</f>
        <v>7259</v>
      </c>
      <c r="F18" s="11"/>
      <c r="G18" s="11"/>
      <c r="H18" s="11"/>
      <c r="I18" s="11"/>
      <c r="J18" s="11">
        <f>+E18</f>
        <v>7259</v>
      </c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9"/>
      <c r="AC18" s="9"/>
    </row>
    <row r="19" spans="1:29" x14ac:dyDescent="0.25">
      <c r="A19" s="10" t="s">
        <v>30</v>
      </c>
      <c r="B19" s="5" t="s">
        <v>31</v>
      </c>
      <c r="C19" s="11">
        <f t="shared" ref="C19" si="4">SUM(C20:C25)</f>
        <v>4755</v>
      </c>
      <c r="D19" s="11"/>
      <c r="E19" s="11">
        <f>SUM(E20:E25)</f>
        <v>4754.8999999999996</v>
      </c>
      <c r="F19" s="11"/>
      <c r="G19" s="11"/>
      <c r="H19" s="11"/>
      <c r="I19" s="11"/>
      <c r="J19" s="11">
        <f>+J20+J21+J22+J23+J24+J25</f>
        <v>2917</v>
      </c>
      <c r="K19" s="11"/>
      <c r="L19" s="11"/>
      <c r="M19" s="11"/>
      <c r="N19" s="11"/>
      <c r="O19" s="11">
        <f>+O20+O21+O22+O23+O24+O25</f>
        <v>167.5</v>
      </c>
      <c r="P19" s="11">
        <f t="shared" ref="P19:Z19" si="5">+P20+P21+P22+P23+P24+P25</f>
        <v>155.5</v>
      </c>
      <c r="Q19" s="11">
        <f t="shared" si="5"/>
        <v>216</v>
      </c>
      <c r="R19" s="11">
        <f t="shared" si="5"/>
        <v>349.5</v>
      </c>
      <c r="S19" s="11">
        <f t="shared" si="5"/>
        <v>168</v>
      </c>
      <c r="T19" s="11">
        <f t="shared" si="5"/>
        <v>139.5</v>
      </c>
      <c r="U19" s="11">
        <f t="shared" si="5"/>
        <v>156</v>
      </c>
      <c r="V19" s="11">
        <f t="shared" si="5"/>
        <v>344.5</v>
      </c>
      <c r="W19" s="11">
        <f t="shared" si="5"/>
        <v>6</v>
      </c>
      <c r="X19" s="11">
        <f t="shared" si="5"/>
        <v>2.2000000000000002</v>
      </c>
      <c r="Y19" s="11">
        <f t="shared" si="5"/>
        <v>83</v>
      </c>
      <c r="Z19" s="11">
        <f t="shared" si="5"/>
        <v>50.2</v>
      </c>
      <c r="AA19" s="11"/>
      <c r="AB19" s="9"/>
      <c r="AC19" s="9"/>
    </row>
    <row r="20" spans="1:29" x14ac:dyDescent="0.25">
      <c r="A20" s="10"/>
      <c r="B20" s="5" t="s">
        <v>32</v>
      </c>
      <c r="C20" s="11">
        <v>76.5</v>
      </c>
      <c r="D20" s="11"/>
      <c r="E20" s="11">
        <f>SUM(F20:AA20)</f>
        <v>76.900000000000006</v>
      </c>
      <c r="F20" s="11"/>
      <c r="G20" s="11"/>
      <c r="H20" s="11"/>
      <c r="I20" s="11"/>
      <c r="J20" s="11">
        <v>2</v>
      </c>
      <c r="K20" s="11"/>
      <c r="L20" s="11"/>
      <c r="M20" s="11"/>
      <c r="N20" s="11"/>
      <c r="O20" s="38">
        <v>1.5</v>
      </c>
      <c r="P20" s="38">
        <v>1.5</v>
      </c>
      <c r="Q20" s="38">
        <v>3</v>
      </c>
      <c r="R20" s="38">
        <v>4.5</v>
      </c>
      <c r="S20" s="38">
        <v>9</v>
      </c>
      <c r="T20" s="38">
        <v>4.5</v>
      </c>
      <c r="U20" s="38">
        <v>6</v>
      </c>
      <c r="V20" s="38">
        <v>10.5</v>
      </c>
      <c r="W20" s="38">
        <v>6</v>
      </c>
      <c r="X20" s="38">
        <v>2.2000000000000002</v>
      </c>
      <c r="Y20" s="38">
        <v>12</v>
      </c>
      <c r="Z20" s="38">
        <v>14.2</v>
      </c>
      <c r="AA20" s="11"/>
      <c r="AB20" s="9"/>
      <c r="AC20" s="9"/>
    </row>
    <row r="21" spans="1:29" x14ac:dyDescent="0.25">
      <c r="A21" s="10"/>
      <c r="B21" s="5" t="s">
        <v>33</v>
      </c>
      <c r="C21" s="11">
        <v>708.43300000000011</v>
      </c>
      <c r="D21" s="11"/>
      <c r="E21" s="11">
        <f>SUM(F21:AA21)</f>
        <v>708</v>
      </c>
      <c r="F21" s="11"/>
      <c r="G21" s="11"/>
      <c r="H21" s="11"/>
      <c r="I21" s="11"/>
      <c r="J21" s="11">
        <v>708</v>
      </c>
      <c r="K21" s="11"/>
      <c r="L21" s="11"/>
      <c r="M21" s="11"/>
      <c r="N21" s="11"/>
      <c r="O21" s="38"/>
      <c r="P21" s="38"/>
      <c r="Q21" s="38"/>
      <c r="R21" s="38"/>
      <c r="S21" s="38"/>
      <c r="T21" s="38"/>
      <c r="U21" s="38"/>
      <c r="V21" s="38"/>
      <c r="W21" s="11"/>
      <c r="X21" s="11"/>
      <c r="Y21" s="11"/>
      <c r="Z21" s="11"/>
      <c r="AA21" s="11"/>
      <c r="AB21" s="9"/>
      <c r="AC21" s="9"/>
    </row>
    <row r="22" spans="1:29" x14ac:dyDescent="0.25">
      <c r="A22" s="10"/>
      <c r="B22" s="5" t="s">
        <v>34</v>
      </c>
      <c r="C22" s="11">
        <f>4322-C21-C20</f>
        <v>3537.067</v>
      </c>
      <c r="D22" s="11"/>
      <c r="E22" s="11">
        <f>SUM(F22:AA22)</f>
        <v>3537</v>
      </c>
      <c r="F22" s="11"/>
      <c r="G22" s="11"/>
      <c r="H22" s="11"/>
      <c r="I22" s="11"/>
      <c r="J22" s="11">
        <v>2207</v>
      </c>
      <c r="K22" s="11"/>
      <c r="L22" s="11"/>
      <c r="M22" s="11"/>
      <c r="N22" s="11"/>
      <c r="O22" s="54">
        <v>148</v>
      </c>
      <c r="P22" s="54">
        <v>134</v>
      </c>
      <c r="Q22" s="54">
        <v>174</v>
      </c>
      <c r="R22" s="54">
        <v>239</v>
      </c>
      <c r="S22" s="54">
        <v>159</v>
      </c>
      <c r="T22" s="54">
        <v>117</v>
      </c>
      <c r="U22" s="54">
        <v>150</v>
      </c>
      <c r="V22" s="54">
        <v>209</v>
      </c>
      <c r="W22" s="11"/>
      <c r="X22" s="11"/>
      <c r="Y22" s="11"/>
      <c r="Z22" s="11"/>
      <c r="AA22" s="11"/>
      <c r="AB22" s="9"/>
      <c r="AC22" s="9"/>
    </row>
    <row r="23" spans="1:29" x14ac:dyDescent="0.25">
      <c r="A23" s="10"/>
      <c r="B23" s="5" t="s">
        <v>35</v>
      </c>
      <c r="C23" s="11">
        <v>137</v>
      </c>
      <c r="D23" s="11"/>
      <c r="E23" s="11">
        <f>SUM(F23:AA23)</f>
        <v>137</v>
      </c>
      <c r="F23" s="11"/>
      <c r="G23" s="11"/>
      <c r="H23" s="11"/>
      <c r="I23" s="11"/>
      <c r="J23" s="11"/>
      <c r="K23" s="11"/>
      <c r="L23" s="11"/>
      <c r="M23" s="11"/>
      <c r="N23" s="11"/>
      <c r="O23" s="38">
        <v>18</v>
      </c>
      <c r="P23" s="38">
        <v>20</v>
      </c>
      <c r="Q23" s="38">
        <v>39</v>
      </c>
      <c r="R23" s="38">
        <v>60</v>
      </c>
      <c r="S23" s="11"/>
      <c r="T23" s="11"/>
      <c r="U23" s="11"/>
      <c r="V23" s="11"/>
      <c r="W23" s="11"/>
      <c r="X23" s="11"/>
      <c r="Y23" s="11"/>
      <c r="Z23" s="11"/>
      <c r="AA23" s="11"/>
      <c r="AB23" s="9"/>
      <c r="AC23" s="9"/>
    </row>
    <row r="24" spans="1:29" x14ac:dyDescent="0.25">
      <c r="A24" s="10"/>
      <c r="B24" s="5" t="s">
        <v>36</v>
      </c>
      <c r="C24" s="11">
        <v>268</v>
      </c>
      <c r="D24" s="11"/>
      <c r="E24" s="11">
        <f t="shared" ref="E24" si="6">SUM(F24:AA24)</f>
        <v>268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38">
        <v>18</v>
      </c>
      <c r="S24" s="38"/>
      <c r="T24" s="38">
        <v>18</v>
      </c>
      <c r="U24" s="38"/>
      <c r="V24" s="38">
        <v>125</v>
      </c>
      <c r="W24" s="38"/>
      <c r="X24" s="38"/>
      <c r="Y24" s="38">
        <v>71</v>
      </c>
      <c r="Z24" s="38">
        <v>36</v>
      </c>
      <c r="AA24" s="11"/>
      <c r="AB24" s="9"/>
      <c r="AC24" s="9"/>
    </row>
    <row r="25" spans="1:29" x14ac:dyDescent="0.25">
      <c r="A25" s="10"/>
      <c r="B25" s="5" t="s">
        <v>37</v>
      </c>
      <c r="C25" s="11">
        <v>28</v>
      </c>
      <c r="D25" s="11"/>
      <c r="E25" s="11">
        <f>SUM(F25:AA25)</f>
        <v>28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38">
        <v>28</v>
      </c>
      <c r="S25" s="11"/>
      <c r="T25" s="11"/>
      <c r="U25" s="11"/>
      <c r="V25" s="11"/>
      <c r="W25" s="11"/>
      <c r="X25" s="11"/>
      <c r="Y25" s="11"/>
      <c r="Z25" s="11"/>
      <c r="AA25" s="11"/>
      <c r="AB25" s="9"/>
      <c r="AC25" s="9"/>
    </row>
    <row r="26" spans="1:29" x14ac:dyDescent="0.25">
      <c r="A26" s="10" t="s">
        <v>38</v>
      </c>
      <c r="B26" s="5" t="s">
        <v>39</v>
      </c>
      <c r="C26" s="11">
        <v>182</v>
      </c>
      <c r="D26" s="11"/>
      <c r="E26" s="11">
        <f>SUM(F26:AA26)</f>
        <v>182</v>
      </c>
      <c r="F26" s="11"/>
      <c r="G26" s="11"/>
      <c r="H26" s="11"/>
      <c r="I26" s="11"/>
      <c r="J26" s="11">
        <v>182</v>
      </c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9"/>
      <c r="AC26" s="9"/>
    </row>
    <row r="27" spans="1:29" x14ac:dyDescent="0.25">
      <c r="A27" s="10" t="s">
        <v>40</v>
      </c>
      <c r="B27" s="5" t="s">
        <v>41</v>
      </c>
      <c r="C27" s="11">
        <f>2911-16-2207</f>
        <v>688</v>
      </c>
      <c r="D27" s="11"/>
      <c r="E27" s="11">
        <v>688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9"/>
      <c r="AC27" s="9"/>
    </row>
    <row r="28" spans="1:29" s="44" customFormat="1" x14ac:dyDescent="0.25">
      <c r="A28" s="10">
        <v>8</v>
      </c>
      <c r="B28" s="5" t="s">
        <v>42</v>
      </c>
      <c r="C28" s="11">
        <f>SUM(C29:C30)</f>
        <v>3005</v>
      </c>
      <c r="D28" s="11"/>
      <c r="E28" s="11">
        <f t="shared" ref="E28:E57" si="7">SUM(F28:AA28)</f>
        <v>3005</v>
      </c>
      <c r="F28" s="11"/>
      <c r="G28" s="11"/>
      <c r="H28" s="11"/>
      <c r="I28" s="11"/>
      <c r="J28" s="11">
        <f>C28</f>
        <v>3005</v>
      </c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9"/>
      <c r="AC28" s="9"/>
    </row>
    <row r="29" spans="1:29" ht="37.5" x14ac:dyDescent="0.25">
      <c r="A29" s="10"/>
      <c r="B29" s="5" t="s">
        <v>43</v>
      </c>
      <c r="C29" s="11">
        <v>1110</v>
      </c>
      <c r="D29" s="11"/>
      <c r="E29" s="11">
        <f t="shared" si="7"/>
        <v>1110</v>
      </c>
      <c r="F29" s="11"/>
      <c r="G29" s="11"/>
      <c r="H29" s="11"/>
      <c r="I29" s="11"/>
      <c r="J29" s="11">
        <v>1110</v>
      </c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9"/>
      <c r="AC29" s="9"/>
    </row>
    <row r="30" spans="1:29" ht="37.5" x14ac:dyDescent="0.25">
      <c r="A30" s="10"/>
      <c r="B30" s="5" t="s">
        <v>44</v>
      </c>
      <c r="C30" s="11">
        <v>1895</v>
      </c>
      <c r="D30" s="11"/>
      <c r="E30" s="11">
        <f t="shared" si="7"/>
        <v>1895</v>
      </c>
      <c r="F30" s="11"/>
      <c r="G30" s="11"/>
      <c r="H30" s="11"/>
      <c r="I30" s="11"/>
      <c r="J30" s="11">
        <v>1895</v>
      </c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9"/>
      <c r="AC30" s="9"/>
    </row>
    <row r="31" spans="1:29" s="44" customFormat="1" x14ac:dyDescent="0.25">
      <c r="A31" s="10">
        <v>9</v>
      </c>
      <c r="B31" s="5" t="s">
        <v>45</v>
      </c>
      <c r="C31" s="11">
        <f>SUM(C32:C35)</f>
        <v>14626</v>
      </c>
      <c r="D31" s="11"/>
      <c r="E31" s="11">
        <f t="shared" si="7"/>
        <v>14626</v>
      </c>
      <c r="F31" s="11"/>
      <c r="G31" s="11"/>
      <c r="H31" s="11"/>
      <c r="I31" s="11"/>
      <c r="J31" s="11">
        <f>+J32+J33+J35+J34</f>
        <v>14626</v>
      </c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9"/>
      <c r="AC31" s="9"/>
    </row>
    <row r="32" spans="1:29" ht="37.5" x14ac:dyDescent="0.25">
      <c r="A32" s="10"/>
      <c r="B32" s="5" t="s">
        <v>46</v>
      </c>
      <c r="C32" s="11">
        <v>13113</v>
      </c>
      <c r="D32" s="11"/>
      <c r="E32" s="11">
        <f t="shared" si="7"/>
        <v>13113</v>
      </c>
      <c r="F32" s="11"/>
      <c r="G32" s="11"/>
      <c r="H32" s="11"/>
      <c r="I32" s="11"/>
      <c r="J32" s="11">
        <v>13113</v>
      </c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9"/>
      <c r="AC32" s="9"/>
    </row>
    <row r="33" spans="1:29" x14ac:dyDescent="0.25">
      <c r="A33" s="10"/>
      <c r="B33" s="5" t="s">
        <v>47</v>
      </c>
      <c r="C33" s="11">
        <v>1269</v>
      </c>
      <c r="D33" s="11"/>
      <c r="E33" s="11">
        <f t="shared" si="7"/>
        <v>1269</v>
      </c>
      <c r="F33" s="11"/>
      <c r="G33" s="11"/>
      <c r="H33" s="11"/>
      <c r="I33" s="11"/>
      <c r="J33" s="11">
        <v>1269</v>
      </c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9"/>
      <c r="AC33" s="9"/>
    </row>
    <row r="34" spans="1:29" x14ac:dyDescent="0.25">
      <c r="A34" s="10"/>
      <c r="B34" s="5" t="s">
        <v>48</v>
      </c>
      <c r="C34" s="11">
        <v>107</v>
      </c>
      <c r="D34" s="11"/>
      <c r="E34" s="11">
        <f t="shared" si="7"/>
        <v>107</v>
      </c>
      <c r="F34" s="11"/>
      <c r="G34" s="11"/>
      <c r="H34" s="11"/>
      <c r="I34" s="11"/>
      <c r="J34" s="11">
        <v>107</v>
      </c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9"/>
      <c r="AC34" s="9"/>
    </row>
    <row r="35" spans="1:29" x14ac:dyDescent="0.25">
      <c r="A35" s="10"/>
      <c r="B35" s="5" t="s">
        <v>49</v>
      </c>
      <c r="C35" s="11">
        <f>139-2</f>
        <v>137</v>
      </c>
      <c r="D35" s="11"/>
      <c r="E35" s="11">
        <f t="shared" si="7"/>
        <v>137</v>
      </c>
      <c r="F35" s="11"/>
      <c r="G35" s="11"/>
      <c r="H35" s="11"/>
      <c r="I35" s="11"/>
      <c r="J35" s="11">
        <f>139-2</f>
        <v>137</v>
      </c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9"/>
      <c r="AC35" s="9"/>
    </row>
    <row r="36" spans="1:29" x14ac:dyDescent="0.25">
      <c r="A36" s="10">
        <v>10</v>
      </c>
      <c r="B36" s="5" t="s">
        <v>50</v>
      </c>
      <c r="C36" s="11"/>
      <c r="D36" s="11"/>
      <c r="E36" s="11">
        <f t="shared" si="7"/>
        <v>0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9"/>
      <c r="AC36" s="9"/>
    </row>
    <row r="37" spans="1:29" x14ac:dyDescent="0.25">
      <c r="A37" s="10">
        <v>11</v>
      </c>
      <c r="B37" s="5" t="s">
        <v>51</v>
      </c>
      <c r="C37" s="11">
        <f>SUM(C38:C43)</f>
        <v>1781.7303200000001</v>
      </c>
      <c r="D37" s="11"/>
      <c r="E37" s="11">
        <f t="shared" si="7"/>
        <v>1781.7303200000001</v>
      </c>
      <c r="F37" s="11"/>
      <c r="G37" s="11"/>
      <c r="H37" s="11"/>
      <c r="I37" s="11">
        <f t="shared" ref="I37:L37" si="8">SUM(I38:I43)</f>
        <v>1454.7303200000001</v>
      </c>
      <c r="J37" s="11"/>
      <c r="K37" s="11"/>
      <c r="L37" s="11">
        <f t="shared" si="8"/>
        <v>327</v>
      </c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9"/>
      <c r="AC37" s="9"/>
    </row>
    <row r="38" spans="1:29" x14ac:dyDescent="0.25">
      <c r="A38" s="10" t="s">
        <v>52</v>
      </c>
      <c r="B38" s="5" t="s">
        <v>53</v>
      </c>
      <c r="C38" s="11">
        <v>136</v>
      </c>
      <c r="D38" s="11"/>
      <c r="E38" s="11">
        <f t="shared" si="7"/>
        <v>136</v>
      </c>
      <c r="F38" s="11"/>
      <c r="G38" s="11"/>
      <c r="H38" s="11"/>
      <c r="I38" s="11"/>
      <c r="J38" s="11"/>
      <c r="K38" s="11"/>
      <c r="L38" s="11">
        <v>136</v>
      </c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9"/>
      <c r="AC38" s="9"/>
    </row>
    <row r="39" spans="1:29" x14ac:dyDescent="0.25">
      <c r="A39" s="10" t="s">
        <v>54</v>
      </c>
      <c r="B39" s="5" t="s">
        <v>56</v>
      </c>
      <c r="C39" s="11">
        <v>60</v>
      </c>
      <c r="D39" s="11"/>
      <c r="E39" s="11">
        <f t="shared" si="7"/>
        <v>60</v>
      </c>
      <c r="F39" s="11"/>
      <c r="G39" s="11"/>
      <c r="H39" s="11"/>
      <c r="I39" s="11">
        <v>60</v>
      </c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9"/>
      <c r="AC39" s="9"/>
    </row>
    <row r="40" spans="1:29" x14ac:dyDescent="0.25">
      <c r="A40" s="10" t="s">
        <v>55</v>
      </c>
      <c r="B40" s="5" t="s">
        <v>59</v>
      </c>
      <c r="C40" s="11">
        <v>191</v>
      </c>
      <c r="D40" s="11"/>
      <c r="E40" s="11">
        <f t="shared" si="7"/>
        <v>191</v>
      </c>
      <c r="F40" s="11"/>
      <c r="G40" s="11"/>
      <c r="H40" s="11"/>
      <c r="I40" s="11"/>
      <c r="J40" s="11"/>
      <c r="K40" s="11"/>
      <c r="L40" s="11">
        <v>191</v>
      </c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9"/>
      <c r="AC40" s="9"/>
    </row>
    <row r="41" spans="1:29" x14ac:dyDescent="0.25">
      <c r="A41" s="10" t="s">
        <v>57</v>
      </c>
      <c r="B41" s="5" t="s">
        <v>61</v>
      </c>
      <c r="C41" s="11">
        <v>150</v>
      </c>
      <c r="D41" s="11"/>
      <c r="E41" s="11">
        <f t="shared" si="7"/>
        <v>150</v>
      </c>
      <c r="F41" s="11"/>
      <c r="G41" s="11"/>
      <c r="H41" s="11"/>
      <c r="I41" s="11">
        <v>150</v>
      </c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9"/>
      <c r="AC41" s="9"/>
    </row>
    <row r="42" spans="1:29" s="44" customFormat="1" x14ac:dyDescent="0.25">
      <c r="A42" s="10" t="s">
        <v>58</v>
      </c>
      <c r="B42" s="5" t="s">
        <v>62</v>
      </c>
      <c r="C42" s="11">
        <f>413-20</f>
        <v>393</v>
      </c>
      <c r="D42" s="11"/>
      <c r="E42" s="11">
        <f t="shared" si="7"/>
        <v>393</v>
      </c>
      <c r="F42" s="11"/>
      <c r="G42" s="11"/>
      <c r="H42" s="11"/>
      <c r="I42" s="11">
        <f>413-20</f>
        <v>393</v>
      </c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9"/>
      <c r="AC42" s="9"/>
    </row>
    <row r="43" spans="1:29" x14ac:dyDescent="0.25">
      <c r="A43" s="10" t="s">
        <v>60</v>
      </c>
      <c r="B43" s="5" t="s">
        <v>63</v>
      </c>
      <c r="C43" s="11">
        <v>851.73032000000001</v>
      </c>
      <c r="D43" s="11"/>
      <c r="E43" s="11">
        <f t="shared" si="7"/>
        <v>851.73032000000001</v>
      </c>
      <c r="F43" s="11"/>
      <c r="G43" s="11"/>
      <c r="H43" s="11"/>
      <c r="I43" s="11">
        <v>851.73032000000001</v>
      </c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9"/>
      <c r="AC43" s="9"/>
    </row>
    <row r="44" spans="1:29" x14ac:dyDescent="0.25">
      <c r="A44" s="10">
        <v>12</v>
      </c>
      <c r="B44" s="5" t="s">
        <v>64</v>
      </c>
      <c r="C44" s="11">
        <v>248</v>
      </c>
      <c r="D44" s="11"/>
      <c r="E44" s="11">
        <f>SUM(F44:AA44)</f>
        <v>248</v>
      </c>
      <c r="F44" s="11"/>
      <c r="G44" s="11"/>
      <c r="H44" s="11"/>
      <c r="I44" s="11">
        <v>100</v>
      </c>
      <c r="J44" s="11"/>
      <c r="K44" s="11"/>
      <c r="L44" s="11">
        <v>148</v>
      </c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9"/>
      <c r="AC44" s="9"/>
    </row>
    <row r="45" spans="1:29" ht="20.25" customHeight="1" x14ac:dyDescent="0.25">
      <c r="A45" s="10">
        <v>13</v>
      </c>
      <c r="B45" s="5" t="s">
        <v>65</v>
      </c>
      <c r="C45" s="11">
        <v>345</v>
      </c>
      <c r="D45" s="11"/>
      <c r="E45" s="11">
        <f t="shared" si="7"/>
        <v>345</v>
      </c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>
        <v>345</v>
      </c>
      <c r="AB45" s="9"/>
      <c r="AC45" s="9"/>
    </row>
    <row r="46" spans="1:29" s="39" customFormat="1" x14ac:dyDescent="0.25">
      <c r="A46" s="6" t="s">
        <v>68</v>
      </c>
      <c r="B46" s="12" t="s">
        <v>69</v>
      </c>
      <c r="C46" s="8">
        <v>2320</v>
      </c>
      <c r="D46" s="8"/>
      <c r="E46" s="11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13">
        <f>C46</f>
        <v>2320</v>
      </c>
      <c r="AC46" s="14"/>
    </row>
    <row r="47" spans="1:29" s="39" customFormat="1" ht="17.25" customHeight="1" x14ac:dyDescent="0.25">
      <c r="A47" s="6" t="s">
        <v>72</v>
      </c>
      <c r="B47" s="12" t="s">
        <v>73</v>
      </c>
      <c r="C47" s="8">
        <f>SUMIF($A$48:$A$57,"&gt;0",C48:C57)</f>
        <v>4134.5949999999993</v>
      </c>
      <c r="D47" s="8"/>
      <c r="E47" s="8">
        <f>SUM(E48:E57)</f>
        <v>4134.5949999999993</v>
      </c>
      <c r="F47" s="8">
        <f t="shared" ref="F47:K47" si="9">SUM(F48:F57)</f>
        <v>214</v>
      </c>
      <c r="G47" s="8"/>
      <c r="H47" s="8">
        <f t="shared" si="9"/>
        <v>237.595</v>
      </c>
      <c r="I47" s="8">
        <f t="shared" si="9"/>
        <v>2803</v>
      </c>
      <c r="J47" s="8">
        <f t="shared" si="9"/>
        <v>780</v>
      </c>
      <c r="K47" s="8">
        <f t="shared" si="9"/>
        <v>100</v>
      </c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14"/>
      <c r="AC47" s="14"/>
    </row>
    <row r="48" spans="1:29" ht="56.25" x14ac:dyDescent="0.25">
      <c r="A48" s="10">
        <v>1</v>
      </c>
      <c r="B48" s="5" t="s">
        <v>74</v>
      </c>
      <c r="C48" s="11">
        <v>1825</v>
      </c>
      <c r="D48" s="11"/>
      <c r="E48" s="11">
        <f t="shared" si="7"/>
        <v>1825</v>
      </c>
      <c r="F48" s="11"/>
      <c r="G48" s="11"/>
      <c r="H48" s="11"/>
      <c r="I48" s="11">
        <f>C48</f>
        <v>1825</v>
      </c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9"/>
      <c r="AC48" s="9"/>
    </row>
    <row r="49" spans="1:29" ht="37.5" x14ac:dyDescent="0.25">
      <c r="A49" s="10">
        <v>2</v>
      </c>
      <c r="B49" s="5" t="s">
        <v>75</v>
      </c>
      <c r="C49" s="11">
        <v>12</v>
      </c>
      <c r="D49" s="11"/>
      <c r="E49" s="11">
        <f t="shared" si="7"/>
        <v>12</v>
      </c>
      <c r="F49" s="11">
        <f>C49</f>
        <v>12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9"/>
      <c r="AC49" s="9"/>
    </row>
    <row r="50" spans="1:29" ht="17.45" customHeight="1" x14ac:dyDescent="0.25">
      <c r="A50" s="10">
        <v>3</v>
      </c>
      <c r="B50" s="5" t="s">
        <v>76</v>
      </c>
      <c r="C50" s="11">
        <v>100</v>
      </c>
      <c r="D50" s="11"/>
      <c r="E50" s="11">
        <f t="shared" si="7"/>
        <v>100</v>
      </c>
      <c r="F50" s="11"/>
      <c r="G50" s="11"/>
      <c r="H50" s="11"/>
      <c r="I50" s="11"/>
      <c r="J50" s="11"/>
      <c r="K50" s="11">
        <v>100</v>
      </c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9"/>
      <c r="AC50" s="9"/>
    </row>
    <row r="51" spans="1:29" ht="37.5" x14ac:dyDescent="0.25">
      <c r="A51" s="10">
        <v>4</v>
      </c>
      <c r="B51" s="5" t="s">
        <v>77</v>
      </c>
      <c r="C51" s="11">
        <v>202</v>
      </c>
      <c r="D51" s="11"/>
      <c r="E51" s="11">
        <f t="shared" si="7"/>
        <v>202</v>
      </c>
      <c r="F51" s="11">
        <f>C51</f>
        <v>202</v>
      </c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9"/>
      <c r="AC51" s="9"/>
    </row>
    <row r="52" spans="1:29" ht="37.5" x14ac:dyDescent="0.25">
      <c r="A52" s="10">
        <v>5</v>
      </c>
      <c r="B52" s="5" t="s">
        <v>78</v>
      </c>
      <c r="C52" s="11">
        <v>480</v>
      </c>
      <c r="D52" s="11"/>
      <c r="E52" s="11">
        <f t="shared" si="7"/>
        <v>480</v>
      </c>
      <c r="F52" s="11"/>
      <c r="G52" s="11"/>
      <c r="H52" s="11"/>
      <c r="I52" s="11"/>
      <c r="J52" s="11">
        <f>C52</f>
        <v>480</v>
      </c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9"/>
      <c r="AC52" s="9"/>
    </row>
    <row r="53" spans="1:29" ht="37.5" x14ac:dyDescent="0.25">
      <c r="A53" s="10">
        <v>6</v>
      </c>
      <c r="B53" s="5" t="s">
        <v>79</v>
      </c>
      <c r="C53" s="11">
        <v>308</v>
      </c>
      <c r="D53" s="11"/>
      <c r="E53" s="11">
        <f t="shared" si="7"/>
        <v>308</v>
      </c>
      <c r="F53" s="11"/>
      <c r="G53" s="11"/>
      <c r="H53" s="11"/>
      <c r="I53" s="11">
        <f>C53</f>
        <v>308</v>
      </c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9"/>
      <c r="AC53" s="9"/>
    </row>
    <row r="54" spans="1:29" ht="37.5" x14ac:dyDescent="0.25">
      <c r="A54" s="10">
        <v>7</v>
      </c>
      <c r="B54" s="5" t="s">
        <v>80</v>
      </c>
      <c r="C54" s="11">
        <v>10</v>
      </c>
      <c r="D54" s="11"/>
      <c r="E54" s="11">
        <f t="shared" si="7"/>
        <v>10</v>
      </c>
      <c r="F54" s="11"/>
      <c r="G54" s="11"/>
      <c r="H54" s="11"/>
      <c r="I54" s="11">
        <f>C54</f>
        <v>10</v>
      </c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9"/>
      <c r="AC54" s="9"/>
    </row>
    <row r="55" spans="1:29" s="44" customFormat="1" ht="17.25" customHeight="1" x14ac:dyDescent="0.25">
      <c r="A55" s="10">
        <v>8</v>
      </c>
      <c r="B55" s="5" t="s">
        <v>81</v>
      </c>
      <c r="C55" s="11">
        <v>237.595</v>
      </c>
      <c r="D55" s="11"/>
      <c r="E55" s="11">
        <f t="shared" si="7"/>
        <v>237.595</v>
      </c>
      <c r="F55" s="11"/>
      <c r="G55" s="11"/>
      <c r="H55" s="11">
        <f>C55</f>
        <v>237.595</v>
      </c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9"/>
      <c r="AC55" s="9"/>
    </row>
    <row r="56" spans="1:29" s="44" customFormat="1" ht="17.25" customHeight="1" x14ac:dyDescent="0.25">
      <c r="A56" s="10">
        <v>9</v>
      </c>
      <c r="B56" s="5" t="s">
        <v>82</v>
      </c>
      <c r="C56" s="11">
        <v>660</v>
      </c>
      <c r="D56" s="11"/>
      <c r="E56" s="11">
        <f>SUM(F56:AA56)</f>
        <v>660</v>
      </c>
      <c r="F56" s="11"/>
      <c r="G56" s="11"/>
      <c r="H56" s="11"/>
      <c r="I56" s="11">
        <v>660</v>
      </c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9"/>
      <c r="AC56" s="9"/>
    </row>
    <row r="57" spans="1:29" ht="17.25" customHeight="1" x14ac:dyDescent="0.25">
      <c r="A57" s="10">
        <v>10</v>
      </c>
      <c r="B57" s="5" t="s">
        <v>83</v>
      </c>
      <c r="C57" s="11">
        <v>300</v>
      </c>
      <c r="D57" s="11"/>
      <c r="E57" s="11">
        <f t="shared" si="7"/>
        <v>300</v>
      </c>
      <c r="F57" s="11"/>
      <c r="G57" s="11"/>
      <c r="H57" s="11"/>
      <c r="I57" s="11"/>
      <c r="J57" s="11">
        <v>300</v>
      </c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9"/>
      <c r="AC57" s="9"/>
    </row>
    <row r="58" spans="1:29" s="39" customFormat="1" ht="17.25" customHeight="1" x14ac:dyDescent="0.25">
      <c r="A58" s="6" t="s">
        <v>84</v>
      </c>
      <c r="B58" s="12" t="s">
        <v>85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4"/>
      <c r="AC58" s="14"/>
    </row>
    <row r="59" spans="1:29" ht="39.6" customHeight="1" x14ac:dyDescent="0.25">
      <c r="A59" s="10" t="s">
        <v>88</v>
      </c>
      <c r="B59" s="15" t="s">
        <v>89</v>
      </c>
      <c r="C59" s="8">
        <f>SUMIF($A$60:$A$64,"&gt;0",C60:C64)</f>
        <v>76468.19</v>
      </c>
      <c r="D59" s="8">
        <f>SUMIF($A$60:$A$64,"&gt;0",D60:D64)</f>
        <v>74286.135999999999</v>
      </c>
      <c r="E59" s="8">
        <f>SUMIF($A$60:$A$64,"&gt;0",E60:E64)</f>
        <v>2182.8289999999997</v>
      </c>
      <c r="F59" s="11"/>
      <c r="G59" s="11"/>
      <c r="H59" s="11"/>
      <c r="I59" s="8">
        <f>SUMIF($A$60:$A$64,"&gt;0",I60:I64)</f>
        <v>260</v>
      </c>
      <c r="J59" s="11"/>
      <c r="K59" s="11"/>
      <c r="L59" s="11"/>
      <c r="M59" s="11"/>
      <c r="N59" s="11"/>
      <c r="O59" s="8">
        <f t="shared" ref="O59:AA59" si="10">SUMIF($A$60:$A$64,"&gt;0",O60:O64)</f>
        <v>18.777999999999999</v>
      </c>
      <c r="P59" s="8">
        <f t="shared" si="10"/>
        <v>8.5280000000000005</v>
      </c>
      <c r="Q59" s="8">
        <f t="shared" si="10"/>
        <v>0</v>
      </c>
      <c r="R59" s="8">
        <f t="shared" si="10"/>
        <v>70.016000000000005</v>
      </c>
      <c r="S59" s="8">
        <f t="shared" si="10"/>
        <v>117.392</v>
      </c>
      <c r="T59" s="8">
        <f t="shared" si="10"/>
        <v>135.011</v>
      </c>
      <c r="U59" s="8">
        <f t="shared" si="10"/>
        <v>102.402</v>
      </c>
      <c r="V59" s="8">
        <f t="shared" si="10"/>
        <v>182.15799999999999</v>
      </c>
      <c r="W59" s="8">
        <f t="shared" si="10"/>
        <v>223.08199999999999</v>
      </c>
      <c r="X59" s="8">
        <f t="shared" si="10"/>
        <v>159.76</v>
      </c>
      <c r="Y59" s="8">
        <f t="shared" si="10"/>
        <v>290.209</v>
      </c>
      <c r="Z59" s="8">
        <f t="shared" si="10"/>
        <v>224.49299999999999</v>
      </c>
      <c r="AA59" s="8">
        <f t="shared" si="10"/>
        <v>0</v>
      </c>
      <c r="AB59" s="9"/>
      <c r="AC59" s="9"/>
    </row>
    <row r="60" spans="1:29" ht="37.5" x14ac:dyDescent="0.25">
      <c r="A60" s="10">
        <v>1</v>
      </c>
      <c r="B60" s="5" t="s">
        <v>90</v>
      </c>
      <c r="C60" s="11">
        <v>1531.6020000000001</v>
      </c>
      <c r="D60" s="11"/>
      <c r="E60" s="11">
        <f>SUM(F60:AA60)</f>
        <v>1531.829</v>
      </c>
      <c r="F60" s="11"/>
      <c r="G60" s="11"/>
      <c r="H60" s="11"/>
      <c r="I60" s="11"/>
      <c r="J60" s="11"/>
      <c r="K60" s="11"/>
      <c r="L60" s="11"/>
      <c r="M60" s="11"/>
      <c r="N60" s="11"/>
      <c r="O60" s="11">
        <v>18.777999999999999</v>
      </c>
      <c r="P60" s="11">
        <v>8.5280000000000005</v>
      </c>
      <c r="Q60" s="11">
        <v>0</v>
      </c>
      <c r="R60" s="11">
        <v>70.016000000000005</v>
      </c>
      <c r="S60" s="11">
        <v>117.392</v>
      </c>
      <c r="T60" s="11">
        <v>135.011</v>
      </c>
      <c r="U60" s="11">
        <v>102.402</v>
      </c>
      <c r="V60" s="11">
        <v>182.15799999999999</v>
      </c>
      <c r="W60" s="11">
        <v>223.08199999999999</v>
      </c>
      <c r="X60" s="11">
        <v>159.76</v>
      </c>
      <c r="Y60" s="11">
        <v>290.209</v>
      </c>
      <c r="Z60" s="11">
        <v>224.49299999999999</v>
      </c>
      <c r="AA60" s="11"/>
      <c r="AB60" s="9"/>
      <c r="AC60" s="9"/>
    </row>
    <row r="61" spans="1:29" ht="37.5" x14ac:dyDescent="0.25">
      <c r="A61" s="10">
        <v>2</v>
      </c>
      <c r="B61" s="5" t="s">
        <v>91</v>
      </c>
      <c r="C61" s="11">
        <v>390.58799999999997</v>
      </c>
      <c r="D61" s="11"/>
      <c r="E61" s="11">
        <f>SUM(F61:AA61)</f>
        <v>391</v>
      </c>
      <c r="F61" s="11"/>
      <c r="G61" s="11"/>
      <c r="H61" s="11">
        <v>391</v>
      </c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9"/>
      <c r="AC61" s="9"/>
    </row>
    <row r="62" spans="1:29" ht="17.25" customHeight="1" x14ac:dyDescent="0.25">
      <c r="A62" s="10">
        <v>3</v>
      </c>
      <c r="B62" s="5" t="s">
        <v>92</v>
      </c>
      <c r="C62" s="11">
        <v>240</v>
      </c>
      <c r="D62" s="11"/>
      <c r="E62" s="11">
        <f t="shared" ref="E62:E63" si="11">SUM(F62:AA62)</f>
        <v>240</v>
      </c>
      <c r="F62" s="11"/>
      <c r="G62" s="11"/>
      <c r="H62" s="11"/>
      <c r="I62" s="11">
        <v>240</v>
      </c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9"/>
      <c r="AC62" s="9"/>
    </row>
    <row r="63" spans="1:29" ht="17.25" customHeight="1" x14ac:dyDescent="0.25">
      <c r="A63" s="10">
        <v>4</v>
      </c>
      <c r="B63" s="5" t="s">
        <v>93</v>
      </c>
      <c r="C63" s="11">
        <v>20</v>
      </c>
      <c r="D63" s="11"/>
      <c r="E63" s="11">
        <f t="shared" si="11"/>
        <v>20</v>
      </c>
      <c r="F63" s="11"/>
      <c r="G63" s="11"/>
      <c r="H63" s="11"/>
      <c r="I63" s="11">
        <v>20</v>
      </c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9"/>
      <c r="AC63" s="9"/>
    </row>
    <row r="64" spans="1:29" ht="17.25" customHeight="1" x14ac:dyDescent="0.25">
      <c r="A64" s="10">
        <v>5</v>
      </c>
      <c r="B64" s="5" t="s">
        <v>94</v>
      </c>
      <c r="C64" s="11">
        <v>74286</v>
      </c>
      <c r="D64" s="11">
        <f>SUM(D65:D82)</f>
        <v>74286.135999999999</v>
      </c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9"/>
      <c r="AC64" s="9"/>
    </row>
    <row r="65" spans="1:29" ht="56.25" x14ac:dyDescent="0.25">
      <c r="A65" s="10" t="s">
        <v>95</v>
      </c>
      <c r="B65" s="5" t="s">
        <v>96</v>
      </c>
      <c r="C65" s="11">
        <v>50000</v>
      </c>
      <c r="D65" s="11">
        <v>50000</v>
      </c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9"/>
      <c r="AC65" s="9"/>
    </row>
    <row r="66" spans="1:29" ht="56.25" x14ac:dyDescent="0.25">
      <c r="A66" s="10" t="s">
        <v>95</v>
      </c>
      <c r="B66" s="5" t="s">
        <v>97</v>
      </c>
      <c r="C66" s="11">
        <v>82.615999999999985</v>
      </c>
      <c r="D66" s="11">
        <v>82.615999999999985</v>
      </c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9"/>
      <c r="AC66" s="9"/>
    </row>
    <row r="67" spans="1:29" ht="37.5" x14ac:dyDescent="0.25">
      <c r="A67" s="10" t="s">
        <v>95</v>
      </c>
      <c r="B67" s="5" t="s">
        <v>98</v>
      </c>
      <c r="C67" s="11">
        <v>160.09699999999975</v>
      </c>
      <c r="D67" s="11">
        <v>160.09699999999975</v>
      </c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9"/>
      <c r="AC67" s="9"/>
    </row>
    <row r="68" spans="1:29" ht="37.5" x14ac:dyDescent="0.25">
      <c r="A68" s="10" t="s">
        <v>95</v>
      </c>
      <c r="B68" s="5" t="s">
        <v>99</v>
      </c>
      <c r="C68" s="11">
        <v>1200</v>
      </c>
      <c r="D68" s="11">
        <v>1200</v>
      </c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9"/>
      <c r="AC68" s="9"/>
    </row>
    <row r="69" spans="1:29" ht="37.5" x14ac:dyDescent="0.25">
      <c r="A69" s="10" t="s">
        <v>95</v>
      </c>
      <c r="B69" s="5" t="s">
        <v>100</v>
      </c>
      <c r="C69" s="11">
        <v>177.23600000000079</v>
      </c>
      <c r="D69" s="11">
        <v>177.23600000000079</v>
      </c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9"/>
      <c r="AC69" s="9"/>
    </row>
    <row r="70" spans="1:29" ht="37.5" x14ac:dyDescent="0.25">
      <c r="A70" s="10" t="s">
        <v>95</v>
      </c>
      <c r="B70" s="5" t="s">
        <v>101</v>
      </c>
      <c r="C70" s="11">
        <v>501.47299999999996</v>
      </c>
      <c r="D70" s="11">
        <v>501.47299999999996</v>
      </c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9"/>
      <c r="AC70" s="9"/>
    </row>
    <row r="71" spans="1:29" ht="37.5" x14ac:dyDescent="0.25">
      <c r="A71" s="10" t="s">
        <v>95</v>
      </c>
      <c r="B71" s="5" t="s">
        <v>102</v>
      </c>
      <c r="C71" s="11">
        <v>375.87900000000081</v>
      </c>
      <c r="D71" s="11">
        <v>375.87900000000081</v>
      </c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9"/>
      <c r="AC71" s="9"/>
    </row>
    <row r="72" spans="1:29" ht="37.5" x14ac:dyDescent="0.25">
      <c r="A72" s="10" t="s">
        <v>95</v>
      </c>
      <c r="B72" s="5" t="s">
        <v>103</v>
      </c>
      <c r="C72" s="11">
        <v>186</v>
      </c>
      <c r="D72" s="11">
        <v>186</v>
      </c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9"/>
      <c r="AC72" s="9"/>
    </row>
    <row r="73" spans="1:29" x14ac:dyDescent="0.25">
      <c r="A73" s="10" t="s">
        <v>95</v>
      </c>
      <c r="B73" s="5" t="s">
        <v>104</v>
      </c>
      <c r="C73" s="11">
        <v>1386.6379999999999</v>
      </c>
      <c r="D73" s="11">
        <v>1386.6379999999999</v>
      </c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9"/>
      <c r="AC73" s="9"/>
    </row>
    <row r="74" spans="1:29" ht="37.5" x14ac:dyDescent="0.25">
      <c r="A74" s="10" t="s">
        <v>95</v>
      </c>
      <c r="B74" s="5" t="s">
        <v>105</v>
      </c>
      <c r="C74" s="11">
        <v>455.24900000000002</v>
      </c>
      <c r="D74" s="11">
        <v>455.24900000000002</v>
      </c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9"/>
      <c r="AC74" s="9"/>
    </row>
    <row r="75" spans="1:29" ht="55.5" customHeight="1" x14ac:dyDescent="0.25">
      <c r="A75" s="10" t="s">
        <v>95</v>
      </c>
      <c r="B75" s="5" t="s">
        <v>106</v>
      </c>
      <c r="C75" s="11">
        <v>1397</v>
      </c>
      <c r="D75" s="11">
        <v>1397</v>
      </c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9"/>
      <c r="AC75" s="9"/>
    </row>
    <row r="76" spans="1:29" ht="55.5" customHeight="1" x14ac:dyDescent="0.25">
      <c r="A76" s="10" t="s">
        <v>95</v>
      </c>
      <c r="B76" s="5" t="s">
        <v>107</v>
      </c>
      <c r="C76" s="11">
        <v>2639.049</v>
      </c>
      <c r="D76" s="11">
        <v>2639.049</v>
      </c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9"/>
      <c r="AC76" s="9"/>
    </row>
    <row r="77" spans="1:29" ht="56.25" x14ac:dyDescent="0.25">
      <c r="A77" s="10" t="s">
        <v>95</v>
      </c>
      <c r="B77" s="5" t="s">
        <v>108</v>
      </c>
      <c r="C77" s="11">
        <v>755</v>
      </c>
      <c r="D77" s="11">
        <v>755</v>
      </c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9"/>
      <c r="AC77" s="9"/>
    </row>
    <row r="78" spans="1:29" ht="42" customHeight="1" x14ac:dyDescent="0.25">
      <c r="A78" s="10" t="s">
        <v>95</v>
      </c>
      <c r="B78" s="5" t="s">
        <v>109</v>
      </c>
      <c r="C78" s="11">
        <v>2189</v>
      </c>
      <c r="D78" s="11">
        <v>2189</v>
      </c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9"/>
      <c r="AC78" s="9"/>
    </row>
    <row r="79" spans="1:29" ht="37.5" x14ac:dyDescent="0.25">
      <c r="A79" s="10" t="s">
        <v>95</v>
      </c>
      <c r="B79" s="5" t="s">
        <v>110</v>
      </c>
      <c r="C79" s="11">
        <v>256.89900000000034</v>
      </c>
      <c r="D79" s="11">
        <v>256.89900000000034</v>
      </c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9"/>
      <c r="AC79" s="9"/>
    </row>
    <row r="80" spans="1:29" ht="37.5" x14ac:dyDescent="0.25">
      <c r="A80" s="10" t="s">
        <v>95</v>
      </c>
      <c r="B80" s="5" t="s">
        <v>111</v>
      </c>
      <c r="C80" s="11">
        <v>7130</v>
      </c>
      <c r="D80" s="11">
        <v>7130</v>
      </c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9"/>
      <c r="AC80" s="9"/>
    </row>
    <row r="81" spans="1:32" ht="56.25" x14ac:dyDescent="0.25">
      <c r="A81" s="10" t="s">
        <v>95</v>
      </c>
      <c r="B81" s="5" t="s">
        <v>112</v>
      </c>
      <c r="C81" s="11">
        <v>2084</v>
      </c>
      <c r="D81" s="11">
        <v>2084</v>
      </c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9"/>
      <c r="AC81" s="9"/>
    </row>
    <row r="82" spans="1:32" ht="37.5" x14ac:dyDescent="0.25">
      <c r="A82" s="10" t="s">
        <v>95</v>
      </c>
      <c r="B82" s="5" t="s">
        <v>113</v>
      </c>
      <c r="C82" s="11">
        <v>3310</v>
      </c>
      <c r="D82" s="11">
        <v>3310</v>
      </c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9"/>
      <c r="AC82" s="9"/>
    </row>
    <row r="83" spans="1:32" s="39" customFormat="1" x14ac:dyDescent="0.25">
      <c r="A83" s="4" t="s">
        <v>114</v>
      </c>
      <c r="B83" s="16" t="s">
        <v>115</v>
      </c>
      <c r="C83" s="8">
        <f>SUM(C84:C84)</f>
        <v>1096.8262290000002</v>
      </c>
      <c r="D83" s="8"/>
      <c r="E83" s="8">
        <f>+E84</f>
        <v>1096.8259</v>
      </c>
      <c r="F83" s="8"/>
      <c r="G83" s="8"/>
      <c r="H83" s="8"/>
      <c r="I83" s="8"/>
      <c r="J83" s="8"/>
      <c r="K83" s="8"/>
      <c r="L83" s="8"/>
      <c r="M83" s="8"/>
      <c r="N83" s="8"/>
      <c r="O83" s="8">
        <f t="shared" ref="O83:Z83" si="12">+O84</f>
        <v>32.415300000000002</v>
      </c>
      <c r="P83" s="8">
        <f t="shared" si="12"/>
        <v>8</v>
      </c>
      <c r="Q83" s="8">
        <f t="shared" si="12"/>
        <v>5.8920000000000003</v>
      </c>
      <c r="R83" s="8">
        <f t="shared" si="12"/>
        <v>61.878300000000003</v>
      </c>
      <c r="S83" s="8">
        <f t="shared" si="12"/>
        <v>6.2320000000000002</v>
      </c>
      <c r="T83" s="8">
        <f t="shared" si="12"/>
        <v>99.055700000000002</v>
      </c>
      <c r="U83" s="8">
        <f t="shared" si="12"/>
        <v>35.316000000000003</v>
      </c>
      <c r="V83" s="8">
        <f t="shared" si="12"/>
        <v>537.55200000000002</v>
      </c>
      <c r="W83" s="8">
        <f t="shared" si="12"/>
        <v>87.635999999999996</v>
      </c>
      <c r="X83" s="8">
        <f t="shared" si="12"/>
        <v>35.058999999999997</v>
      </c>
      <c r="Y83" s="8">
        <f t="shared" si="12"/>
        <v>154.80160000000001</v>
      </c>
      <c r="Z83" s="8">
        <f t="shared" si="12"/>
        <v>32.988</v>
      </c>
      <c r="AA83" s="8"/>
      <c r="AB83" s="14"/>
      <c r="AC83" s="14"/>
    </row>
    <row r="84" spans="1:32" x14ac:dyDescent="0.25">
      <c r="A84" s="10">
        <v>2</v>
      </c>
      <c r="B84" s="5" t="s">
        <v>116</v>
      </c>
      <c r="C84" s="11">
        <v>1096.8262290000002</v>
      </c>
      <c r="D84" s="11"/>
      <c r="E84" s="11">
        <f>SUM(F84:AA84)</f>
        <v>1096.8259</v>
      </c>
      <c r="F84" s="11"/>
      <c r="G84" s="11"/>
      <c r="H84" s="11"/>
      <c r="I84" s="11"/>
      <c r="J84" s="11"/>
      <c r="K84" s="11"/>
      <c r="L84" s="11"/>
      <c r="M84" s="11"/>
      <c r="N84" s="11"/>
      <c r="O84" s="11">
        <v>32.415300000000002</v>
      </c>
      <c r="P84" s="11">
        <v>8</v>
      </c>
      <c r="Q84" s="11">
        <v>5.8920000000000003</v>
      </c>
      <c r="R84" s="11">
        <v>61.878300000000003</v>
      </c>
      <c r="S84" s="11">
        <v>6.2320000000000002</v>
      </c>
      <c r="T84" s="11">
        <v>99.055700000000002</v>
      </c>
      <c r="U84" s="11">
        <v>35.316000000000003</v>
      </c>
      <c r="V84" s="11">
        <v>537.55200000000002</v>
      </c>
      <c r="W84" s="11">
        <v>87.635999999999996</v>
      </c>
      <c r="X84" s="11">
        <v>35.058999999999997</v>
      </c>
      <c r="Y84" s="11">
        <v>154.80160000000001</v>
      </c>
      <c r="Z84" s="11">
        <v>32.988</v>
      </c>
      <c r="AA84" s="11"/>
      <c r="AB84" s="9"/>
      <c r="AC84" s="9"/>
    </row>
    <row r="85" spans="1:32" x14ac:dyDescent="0.25">
      <c r="A85" s="47" t="s">
        <v>139</v>
      </c>
      <c r="B85" s="48" t="s">
        <v>140</v>
      </c>
      <c r="C85" s="49">
        <f>+C86</f>
        <v>1500</v>
      </c>
      <c r="D85" s="49">
        <f t="shared" ref="D85:I85" si="13">+D86</f>
        <v>0</v>
      </c>
      <c r="E85" s="49">
        <f t="shared" si="13"/>
        <v>1500</v>
      </c>
      <c r="F85" s="49"/>
      <c r="G85" s="49"/>
      <c r="H85" s="49"/>
      <c r="I85" s="49">
        <f t="shared" si="13"/>
        <v>1500</v>
      </c>
      <c r="J85" s="49"/>
      <c r="K85" s="49"/>
      <c r="L85" s="49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39"/>
      <c r="AE85" s="39"/>
      <c r="AF85" s="39"/>
    </row>
    <row r="86" spans="1:32" ht="39" customHeight="1" x14ac:dyDescent="0.25">
      <c r="A86" s="52">
        <v>1</v>
      </c>
      <c r="B86" s="53" t="s">
        <v>142</v>
      </c>
      <c r="C86" s="54">
        <v>1500</v>
      </c>
      <c r="D86" s="54"/>
      <c r="E86" s="54">
        <v>1500</v>
      </c>
      <c r="F86" s="54"/>
      <c r="G86" s="54"/>
      <c r="H86" s="54"/>
      <c r="I86" s="54">
        <f>+I87+I88</f>
        <v>1500</v>
      </c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5"/>
      <c r="AC86" s="55"/>
    </row>
    <row r="87" spans="1:32" ht="56.1" customHeight="1" x14ac:dyDescent="0.25">
      <c r="A87" s="55"/>
      <c r="B87" s="53" t="s">
        <v>143</v>
      </c>
      <c r="C87" s="54">
        <v>750</v>
      </c>
      <c r="D87" s="54"/>
      <c r="E87" s="54">
        <v>750</v>
      </c>
      <c r="F87" s="54"/>
      <c r="G87" s="54"/>
      <c r="H87" s="54"/>
      <c r="I87" s="54">
        <v>750</v>
      </c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5"/>
      <c r="AC87" s="55"/>
    </row>
    <row r="88" spans="1:32" ht="39" customHeight="1" x14ac:dyDescent="0.25">
      <c r="A88" s="55"/>
      <c r="B88" s="53" t="s">
        <v>144</v>
      </c>
      <c r="C88" s="54">
        <v>750</v>
      </c>
      <c r="D88" s="54"/>
      <c r="E88" s="54">
        <v>750</v>
      </c>
      <c r="F88" s="54"/>
      <c r="G88" s="54"/>
      <c r="H88" s="54"/>
      <c r="I88" s="54">
        <v>750</v>
      </c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5"/>
      <c r="AC88" s="55"/>
    </row>
  </sheetData>
  <mergeCells count="11">
    <mergeCell ref="AB6:AB7"/>
    <mergeCell ref="AC6:AC7"/>
    <mergeCell ref="E6:E7"/>
    <mergeCell ref="A2:AA2"/>
    <mergeCell ref="C5:C7"/>
    <mergeCell ref="B5:B7"/>
    <mergeCell ref="A5:A7"/>
    <mergeCell ref="F6:AA6"/>
    <mergeCell ref="D5:AC5"/>
    <mergeCell ref="D6:D7"/>
    <mergeCell ref="A3:AC3"/>
  </mergeCells>
  <phoneticPr fontId="9" type="noConversion"/>
  <pageMargins left="0.31496062992125984" right="0" top="0.39370078740157483" bottom="0.39370078740157483" header="0.31496062992125984" footer="0.31496062992125984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3778D-21FD-43E1-AFBD-C3D2D00AFD2D}">
  <sheetPr>
    <tabColor rgb="FFFF0000"/>
    <pageSetUpPr fitToPage="1"/>
  </sheetPr>
  <dimension ref="A1:AD86"/>
  <sheetViews>
    <sheetView zoomScale="71" zoomScaleNormal="71" workbookViewId="0">
      <pane xSplit="2" ySplit="8" topLeftCell="M18" activePane="bottomRight" state="frozen"/>
      <selection activeCell="Q24" sqref="Q24"/>
      <selection pane="topRight" activeCell="Q24" sqref="Q24"/>
      <selection pane="bottomLeft" activeCell="Q24" sqref="Q24"/>
      <selection pane="bottomRight" activeCell="AA1" sqref="AA1"/>
    </sheetView>
  </sheetViews>
  <sheetFormatPr defaultColWidth="9" defaultRowHeight="15.75" x14ac:dyDescent="0.25"/>
  <cols>
    <col min="1" max="1" width="6.125" style="17" customWidth="1"/>
    <col min="2" max="2" width="45.5" style="20" customWidth="1"/>
    <col min="3" max="3" width="10.375" style="21" bestFit="1" customWidth="1"/>
    <col min="4" max="4" width="9.125" style="21" bestFit="1" customWidth="1"/>
    <col min="5" max="6" width="9.125" style="21" customWidth="1"/>
    <col min="7" max="7" width="13.5" style="17" customWidth="1"/>
    <col min="8" max="27" width="9.125" style="17" bestFit="1" customWidth="1"/>
    <col min="28" max="28" width="9" style="17"/>
    <col min="29" max="29" width="9.125" style="17" bestFit="1" customWidth="1"/>
    <col min="30" max="16384" width="9" style="17"/>
  </cols>
  <sheetData>
    <row r="1" spans="1:30" ht="20.25" x14ac:dyDescent="0.25">
      <c r="A1" s="28" t="s">
        <v>117</v>
      </c>
      <c r="B1" s="27"/>
      <c r="C1" s="24"/>
      <c r="D1" s="24"/>
      <c r="E1" s="24"/>
      <c r="F1" s="24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37"/>
      <c r="AB1" s="25"/>
      <c r="AC1" s="25"/>
      <c r="AD1" s="25"/>
    </row>
    <row r="2" spans="1:30" ht="18" customHeight="1" x14ac:dyDescent="0.25">
      <c r="A2" s="96" t="s">
        <v>118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25"/>
      <c r="AD2" s="25"/>
    </row>
    <row r="3" spans="1:30" ht="18" customHeight="1" x14ac:dyDescent="0.25">
      <c r="A3" s="98" t="str">
        <f>'dự toán'!A3</f>
        <v>(Kèm theo Quyết định số:          /QĐ-UBND ngày      tháng 9 năm 2025 của UBND xã)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</row>
    <row r="4" spans="1:30" ht="18" customHeight="1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5"/>
      <c r="AD4" s="25"/>
    </row>
    <row r="5" spans="1:30" ht="18" customHeigh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34"/>
      <c r="AB5" s="34" t="s">
        <v>133</v>
      </c>
      <c r="AC5" s="25"/>
      <c r="AD5" s="25"/>
    </row>
    <row r="6" spans="1:30" ht="18" customHeight="1" x14ac:dyDescent="0.25">
      <c r="A6" s="90" t="s">
        <v>132</v>
      </c>
      <c r="B6" s="89" t="s">
        <v>119</v>
      </c>
      <c r="C6" s="88" t="s">
        <v>0</v>
      </c>
      <c r="D6" s="88" t="s">
        <v>1</v>
      </c>
      <c r="E6" s="99" t="s">
        <v>130</v>
      </c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1"/>
    </row>
    <row r="7" spans="1:30" ht="18" customHeight="1" x14ac:dyDescent="0.25">
      <c r="A7" s="90"/>
      <c r="B7" s="89"/>
      <c r="C7" s="88"/>
      <c r="D7" s="88"/>
      <c r="E7" s="85" t="s">
        <v>135</v>
      </c>
      <c r="F7" s="88" t="s">
        <v>6</v>
      </c>
      <c r="G7" s="97" t="s">
        <v>131</v>
      </c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89" t="s">
        <v>134</v>
      </c>
      <c r="AD7" s="89" t="s">
        <v>85</v>
      </c>
    </row>
    <row r="8" spans="1:30" ht="131.25" x14ac:dyDescent="0.25">
      <c r="A8" s="90"/>
      <c r="B8" s="89"/>
      <c r="C8" s="88"/>
      <c r="D8" s="88"/>
      <c r="E8" s="86"/>
      <c r="F8" s="88"/>
      <c r="G8" s="3" t="s">
        <v>120</v>
      </c>
      <c r="H8" s="3" t="s">
        <v>121</v>
      </c>
      <c r="I8" s="3" t="s">
        <v>122</v>
      </c>
      <c r="J8" s="3" t="s">
        <v>123</v>
      </c>
      <c r="K8" s="3" t="s">
        <v>124</v>
      </c>
      <c r="L8" s="3" t="s">
        <v>125</v>
      </c>
      <c r="M8" s="3" t="s">
        <v>126</v>
      </c>
      <c r="N8" s="3" t="s">
        <v>127</v>
      </c>
      <c r="O8" s="3" t="s">
        <v>128</v>
      </c>
      <c r="P8" s="23" t="s">
        <v>16</v>
      </c>
      <c r="Q8" s="3" t="s">
        <v>17</v>
      </c>
      <c r="R8" s="3" t="s">
        <v>18</v>
      </c>
      <c r="S8" s="3" t="s">
        <v>19</v>
      </c>
      <c r="T8" s="23" t="s">
        <v>20</v>
      </c>
      <c r="U8" s="23" t="s">
        <v>21</v>
      </c>
      <c r="V8" s="23" t="s">
        <v>22</v>
      </c>
      <c r="W8" s="23" t="s">
        <v>23</v>
      </c>
      <c r="X8" s="23" t="s">
        <v>24</v>
      </c>
      <c r="Y8" s="23" t="s">
        <v>25</v>
      </c>
      <c r="Z8" s="23" t="s">
        <v>26</v>
      </c>
      <c r="AA8" s="23" t="s">
        <v>27</v>
      </c>
      <c r="AB8" s="3" t="s">
        <v>129</v>
      </c>
      <c r="AC8" s="89"/>
      <c r="AD8" s="89"/>
    </row>
    <row r="9" spans="1:30" ht="23.45" customHeight="1" x14ac:dyDescent="0.25">
      <c r="A9" s="6" t="s">
        <v>3</v>
      </c>
      <c r="B9" s="7" t="s">
        <v>4</v>
      </c>
      <c r="C9" s="29">
        <f>C10+C47+C48+C59+C60</f>
        <v>124042.97775000001</v>
      </c>
      <c r="D9" s="29">
        <f>D10+D47+D48+D59+D60</f>
        <v>58167.148768399995</v>
      </c>
      <c r="E9" s="29"/>
      <c r="F9" s="29">
        <f>+F10+F48</f>
        <v>57259.690163999992</v>
      </c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5">
        <f>D47</f>
        <v>181</v>
      </c>
      <c r="AD9" s="35"/>
    </row>
    <row r="10" spans="1:30" ht="18.75" x14ac:dyDescent="0.25">
      <c r="A10" s="6" t="s">
        <v>5</v>
      </c>
      <c r="B10" s="7" t="s">
        <v>6</v>
      </c>
      <c r="C10" s="29">
        <f>+C11+C12+C13+C14+C15+C16+C17+C29+C32+C37+C38+C45+C46</f>
        <v>117588.38275</v>
      </c>
      <c r="D10" s="29">
        <f>+D11+D12+D13+D14+D15+D16+D17+D29+D32+D37+D38+D45+D46</f>
        <v>56909.443768399993</v>
      </c>
      <c r="E10" s="29">
        <v>0</v>
      </c>
      <c r="F10" s="29">
        <f>+F11+F12+F13+F14+F15+F16+F17+F29+F32+F37+F38+F45+F46</f>
        <v>56182.985163999991</v>
      </c>
      <c r="G10" s="29"/>
      <c r="H10" s="29"/>
      <c r="I10" s="29">
        <f>+I11+I12+I13+I14+I15+I16+I17+I29+I32+I37+I38+I45+I46</f>
        <v>300.09853600000002</v>
      </c>
      <c r="J10" s="29">
        <f t="shared" ref="J10:AB10" si="0">+J11+J12+J13+J14+J15+J16+J17+J29+J32+J37+J38+J45+J46</f>
        <v>948.73032000000001</v>
      </c>
      <c r="K10" s="29">
        <f t="shared" si="0"/>
        <v>17380.946899999999</v>
      </c>
      <c r="L10" s="29"/>
      <c r="M10" s="29">
        <f t="shared" si="0"/>
        <v>160.14340799999999</v>
      </c>
      <c r="N10" s="29"/>
      <c r="O10" s="29"/>
      <c r="P10" s="29">
        <f t="shared" si="0"/>
        <v>3240.4117000000001</v>
      </c>
      <c r="Q10" s="29">
        <f t="shared" si="0"/>
        <v>2937.4730000000004</v>
      </c>
      <c r="R10" s="29">
        <f t="shared" si="0"/>
        <v>3796.346</v>
      </c>
      <c r="S10" s="29">
        <f t="shared" si="0"/>
        <v>3626.2627000000002</v>
      </c>
      <c r="T10" s="29">
        <f t="shared" si="0"/>
        <v>3123.8570000000004</v>
      </c>
      <c r="U10" s="29">
        <f t="shared" si="0"/>
        <v>2633.8562999999999</v>
      </c>
      <c r="V10" s="29">
        <f t="shared" si="0"/>
        <v>2651.9580000000001</v>
      </c>
      <c r="W10" s="29">
        <f t="shared" si="0"/>
        <v>2783.6149999999998</v>
      </c>
      <c r="X10" s="29">
        <f t="shared" si="0"/>
        <v>3009.049</v>
      </c>
      <c r="Y10" s="29">
        <f t="shared" si="0"/>
        <v>2835.9110000000001</v>
      </c>
      <c r="Z10" s="29">
        <f t="shared" si="0"/>
        <v>3191.6244000000006</v>
      </c>
      <c r="AA10" s="29">
        <f t="shared" si="0"/>
        <v>3331.3620000000001</v>
      </c>
      <c r="AB10" s="29">
        <f t="shared" si="0"/>
        <v>231</v>
      </c>
      <c r="AC10" s="22"/>
      <c r="AD10" s="22"/>
    </row>
    <row r="11" spans="1:30" ht="18.75" x14ac:dyDescent="0.25">
      <c r="A11" s="10">
        <v>1</v>
      </c>
      <c r="B11" s="5" t="s">
        <v>7</v>
      </c>
      <c r="C11" s="31">
        <v>5019.5733300000002</v>
      </c>
      <c r="D11" s="31">
        <v>1026.5571404</v>
      </c>
      <c r="E11" s="31"/>
      <c r="F11" s="31">
        <f>SUM(G11:AB11)</f>
        <v>300.09853600000002</v>
      </c>
      <c r="G11" s="22"/>
      <c r="H11" s="22"/>
      <c r="I11" s="22">
        <v>300.09853600000002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</row>
    <row r="12" spans="1:30" s="18" customFormat="1" ht="18.75" x14ac:dyDescent="0.25">
      <c r="A12" s="10">
        <v>2</v>
      </c>
      <c r="B12" s="5" t="s">
        <v>8</v>
      </c>
      <c r="C12" s="31">
        <v>256</v>
      </c>
      <c r="D12" s="31"/>
      <c r="E12" s="31"/>
      <c r="F12" s="31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</row>
    <row r="13" spans="1:30" s="18" customFormat="1" ht="18.75" x14ac:dyDescent="0.25">
      <c r="A13" s="10">
        <v>3</v>
      </c>
      <c r="B13" s="5" t="s">
        <v>9</v>
      </c>
      <c r="C13" s="31">
        <v>223</v>
      </c>
      <c r="D13" s="31">
        <v>77</v>
      </c>
      <c r="E13" s="31"/>
      <c r="F13" s="31">
        <f t="shared" ref="F13" si="1">SUM(G13:AB13)</f>
        <v>77</v>
      </c>
      <c r="G13" s="22"/>
      <c r="H13" s="22"/>
      <c r="I13" s="22"/>
      <c r="J13" s="22"/>
      <c r="K13" s="22"/>
      <c r="L13" s="22"/>
      <c r="M13" s="22">
        <v>77</v>
      </c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</row>
    <row r="14" spans="1:30" s="18" customFormat="1" ht="18.75" x14ac:dyDescent="0.25">
      <c r="A14" s="10">
        <v>4</v>
      </c>
      <c r="B14" s="5" t="s">
        <v>10</v>
      </c>
      <c r="C14" s="31">
        <v>128</v>
      </c>
      <c r="D14" s="31"/>
      <c r="E14" s="31"/>
      <c r="F14" s="31"/>
      <c r="G14" s="22"/>
      <c r="H14" s="22"/>
      <c r="I14" s="22"/>
      <c r="J14" s="22"/>
      <c r="K14" s="22"/>
      <c r="L14" s="22"/>
      <c r="M14" s="22"/>
      <c r="N14" s="22"/>
      <c r="O14" s="31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</row>
    <row r="15" spans="1:30" s="18" customFormat="1" ht="18.75" x14ac:dyDescent="0.25">
      <c r="A15" s="10">
        <v>5</v>
      </c>
      <c r="B15" s="5" t="s">
        <v>11</v>
      </c>
      <c r="C15" s="31"/>
      <c r="D15" s="31"/>
      <c r="E15" s="31"/>
      <c r="F15" s="31"/>
      <c r="G15" s="22"/>
      <c r="H15" s="22"/>
      <c r="I15" s="22"/>
      <c r="J15" s="22"/>
      <c r="K15" s="22"/>
      <c r="L15" s="22"/>
      <c r="M15" s="22"/>
      <c r="N15" s="22"/>
      <c r="O15" s="31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</row>
    <row r="16" spans="1:30" s="18" customFormat="1" ht="18.75" x14ac:dyDescent="0.25">
      <c r="A16" s="10">
        <v>6</v>
      </c>
      <c r="B16" s="5" t="s">
        <v>12</v>
      </c>
      <c r="C16" s="31"/>
      <c r="D16" s="31"/>
      <c r="E16" s="31"/>
      <c r="F16" s="31"/>
      <c r="G16" s="22"/>
      <c r="H16" s="22"/>
      <c r="I16" s="22"/>
      <c r="J16" s="22"/>
      <c r="K16" s="22"/>
      <c r="L16" s="22"/>
      <c r="M16" s="22"/>
      <c r="N16" s="22"/>
      <c r="O16" s="31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</row>
    <row r="17" spans="1:30" ht="18.75" x14ac:dyDescent="0.25">
      <c r="A17" s="10">
        <v>7</v>
      </c>
      <c r="B17" s="5" t="s">
        <v>13</v>
      </c>
      <c r="C17" s="31">
        <f>+C18+C19+C20+C27+C28</f>
        <v>91956.079100000003</v>
      </c>
      <c r="D17" s="31">
        <f>+D18+D19+D20+D27+D28</f>
        <v>45131.201099999991</v>
      </c>
      <c r="E17" s="31"/>
      <c r="F17" s="31">
        <f>+F18+F19+F20+F27+F28</f>
        <v>45131.201099999991</v>
      </c>
      <c r="G17" s="22"/>
      <c r="H17" s="22"/>
      <c r="I17" s="22"/>
      <c r="J17" s="22"/>
      <c r="K17" s="22">
        <f>+K18+K19+K20+K27+K28</f>
        <v>7969</v>
      </c>
      <c r="L17" s="22"/>
      <c r="M17" s="22"/>
      <c r="N17" s="22"/>
      <c r="O17" s="22"/>
      <c r="P17" s="22">
        <f t="shared" ref="P17:AB17" si="2">+P18+P19+P20+P27+P28</f>
        <v>3240.4117000000001</v>
      </c>
      <c r="Q17" s="22">
        <f t="shared" si="2"/>
        <v>2937.4730000000004</v>
      </c>
      <c r="R17" s="22">
        <f t="shared" si="2"/>
        <v>3796.346</v>
      </c>
      <c r="S17" s="22">
        <f t="shared" si="2"/>
        <v>3626.2627000000002</v>
      </c>
      <c r="T17" s="22">
        <f t="shared" si="2"/>
        <v>3123.8570000000004</v>
      </c>
      <c r="U17" s="22">
        <f t="shared" si="2"/>
        <v>2633.8562999999999</v>
      </c>
      <c r="V17" s="22">
        <f t="shared" si="2"/>
        <v>2651.9580000000001</v>
      </c>
      <c r="W17" s="22">
        <f t="shared" si="2"/>
        <v>2783.6149999999998</v>
      </c>
      <c r="X17" s="22">
        <f t="shared" si="2"/>
        <v>3009.049</v>
      </c>
      <c r="Y17" s="22">
        <f t="shared" si="2"/>
        <v>2835.9110000000001</v>
      </c>
      <c r="Z17" s="22">
        <f t="shared" si="2"/>
        <v>3191.6244000000006</v>
      </c>
      <c r="AA17" s="22">
        <f t="shared" si="2"/>
        <v>3331.3620000000001</v>
      </c>
      <c r="AB17" s="22">
        <f t="shared" si="2"/>
        <v>0</v>
      </c>
      <c r="AC17" s="22"/>
      <c r="AD17" s="22"/>
    </row>
    <row r="18" spans="1:30" s="18" customFormat="1" ht="18.75" x14ac:dyDescent="0.25">
      <c r="A18" s="10" t="s">
        <v>14</v>
      </c>
      <c r="B18" s="5" t="s">
        <v>15</v>
      </c>
      <c r="C18" s="31">
        <v>79072.079100000003</v>
      </c>
      <c r="D18" s="31">
        <f>+F18</f>
        <v>36589.316099999996</v>
      </c>
      <c r="E18" s="31"/>
      <c r="F18" s="31">
        <f>SUM(G18:AB18)</f>
        <v>36589.316099999996</v>
      </c>
      <c r="G18" s="22"/>
      <c r="H18" s="22"/>
      <c r="I18" s="22"/>
      <c r="J18" s="22"/>
      <c r="K18" s="22"/>
      <c r="L18" s="22"/>
      <c r="M18" s="22"/>
      <c r="N18" s="22"/>
      <c r="O18" s="31"/>
      <c r="P18" s="31">
        <v>3160.9117000000001</v>
      </c>
      <c r="Q18" s="31">
        <v>2861.5730000000003</v>
      </c>
      <c r="R18" s="31">
        <v>3695.346</v>
      </c>
      <c r="S18" s="31">
        <v>3459.6527000000001</v>
      </c>
      <c r="T18" s="31">
        <v>3108.8570000000004</v>
      </c>
      <c r="U18" s="31">
        <v>2629.3562999999999</v>
      </c>
      <c r="V18" s="31">
        <v>2645.9580000000001</v>
      </c>
      <c r="W18" s="31">
        <v>2734.1149999999998</v>
      </c>
      <c r="X18" s="31">
        <v>3003.049</v>
      </c>
      <c r="Y18" s="31">
        <v>2833.7110000000002</v>
      </c>
      <c r="Z18" s="31">
        <v>3149.6244000000006</v>
      </c>
      <c r="AA18" s="31">
        <v>3307.1620000000003</v>
      </c>
      <c r="AB18" s="22"/>
      <c r="AC18" s="22"/>
      <c r="AD18" s="22"/>
    </row>
    <row r="19" spans="1:30" s="62" customFormat="1" ht="18.75" x14ac:dyDescent="0.25">
      <c r="A19" s="58" t="s">
        <v>28</v>
      </c>
      <c r="B19" s="59" t="s">
        <v>29</v>
      </c>
      <c r="C19" s="60">
        <v>7259</v>
      </c>
      <c r="D19" s="60">
        <v>7258.9520000000002</v>
      </c>
      <c r="E19" s="60"/>
      <c r="F19" s="60">
        <f>D19</f>
        <v>7258.9520000000002</v>
      </c>
      <c r="G19" s="61"/>
      <c r="H19" s="61"/>
      <c r="I19" s="61"/>
      <c r="J19" s="61"/>
      <c r="K19" s="61">
        <v>7259</v>
      </c>
      <c r="L19" s="61"/>
      <c r="M19" s="61"/>
      <c r="N19" s="61"/>
      <c r="O19" s="60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</row>
    <row r="20" spans="1:30" ht="18.75" x14ac:dyDescent="0.25">
      <c r="A20" s="10" t="s">
        <v>30</v>
      </c>
      <c r="B20" s="5" t="s">
        <v>31</v>
      </c>
      <c r="C20" s="31">
        <f t="shared" ref="C20:D20" si="3">SUM(C21:C26)</f>
        <v>4755</v>
      </c>
      <c r="D20" s="31">
        <f t="shared" si="3"/>
        <v>1282.933</v>
      </c>
      <c r="E20" s="31"/>
      <c r="F20" s="31">
        <f>D20</f>
        <v>1282.933</v>
      </c>
      <c r="G20" s="22"/>
      <c r="H20" s="22"/>
      <c r="I20" s="22"/>
      <c r="J20" s="22"/>
      <c r="K20" s="22">
        <f>+K21+K22+K23+K24+K25+K26</f>
        <v>710</v>
      </c>
      <c r="L20" s="22"/>
      <c r="M20" s="22"/>
      <c r="N20" s="22"/>
      <c r="O20" s="22"/>
      <c r="P20" s="22">
        <f t="shared" ref="P20:AA20" si="4">+P21+P22+P23+P24+P25+P26</f>
        <v>79.5</v>
      </c>
      <c r="Q20" s="22">
        <f t="shared" si="4"/>
        <v>75.900000000000006</v>
      </c>
      <c r="R20" s="22">
        <f t="shared" si="4"/>
        <v>101</v>
      </c>
      <c r="S20" s="22">
        <f t="shared" si="4"/>
        <v>166.61</v>
      </c>
      <c r="T20" s="22">
        <f t="shared" si="4"/>
        <v>15</v>
      </c>
      <c r="U20" s="22">
        <f t="shared" si="4"/>
        <v>4.5</v>
      </c>
      <c r="V20" s="22">
        <f t="shared" si="4"/>
        <v>6</v>
      </c>
      <c r="W20" s="22">
        <f t="shared" si="4"/>
        <v>49.5</v>
      </c>
      <c r="X20" s="22">
        <f t="shared" si="4"/>
        <v>6</v>
      </c>
      <c r="Y20" s="22">
        <f t="shared" si="4"/>
        <v>2.2000000000000002</v>
      </c>
      <c r="Z20" s="22">
        <f t="shared" si="4"/>
        <v>42</v>
      </c>
      <c r="AA20" s="22">
        <f t="shared" si="4"/>
        <v>24.2</v>
      </c>
      <c r="AB20" s="22"/>
      <c r="AC20" s="22"/>
      <c r="AD20" s="22"/>
    </row>
    <row r="21" spans="1:30" ht="18.75" x14ac:dyDescent="0.25">
      <c r="A21" s="10"/>
      <c r="B21" s="5" t="s">
        <v>32</v>
      </c>
      <c r="C21" s="31">
        <v>76.5</v>
      </c>
      <c r="D21" s="31">
        <f>C21</f>
        <v>76.5</v>
      </c>
      <c r="E21" s="31"/>
      <c r="F21" s="31">
        <f>D21</f>
        <v>76.5</v>
      </c>
      <c r="G21" s="22"/>
      <c r="H21" s="22"/>
      <c r="I21" s="22"/>
      <c r="J21" s="22"/>
      <c r="K21" s="11">
        <v>2</v>
      </c>
      <c r="L21" s="11"/>
      <c r="M21" s="11"/>
      <c r="N21" s="11"/>
      <c r="O21" s="11"/>
      <c r="P21" s="63">
        <v>1.5</v>
      </c>
      <c r="Q21" s="63">
        <v>1.5</v>
      </c>
      <c r="R21" s="63">
        <v>3</v>
      </c>
      <c r="S21" s="63">
        <v>4.5</v>
      </c>
      <c r="T21" s="63">
        <v>9</v>
      </c>
      <c r="U21" s="63">
        <v>4.5</v>
      </c>
      <c r="V21" s="63">
        <v>6</v>
      </c>
      <c r="W21" s="63">
        <v>10.5</v>
      </c>
      <c r="X21" s="63">
        <v>6</v>
      </c>
      <c r="Y21" s="63">
        <v>2.2000000000000002</v>
      </c>
      <c r="Z21" s="63">
        <v>12</v>
      </c>
      <c r="AA21" s="63">
        <v>14.2</v>
      </c>
      <c r="AB21" s="22"/>
      <c r="AC21" s="22"/>
      <c r="AD21" s="22"/>
    </row>
    <row r="22" spans="1:30" ht="37.5" x14ac:dyDescent="0.25">
      <c r="A22" s="10"/>
      <c r="B22" s="5" t="s">
        <v>33</v>
      </c>
      <c r="C22" s="31">
        <v>708.43300000000011</v>
      </c>
      <c r="D22" s="31">
        <f>C22</f>
        <v>708.43300000000011</v>
      </c>
      <c r="E22" s="31"/>
      <c r="F22" s="31">
        <f>D22</f>
        <v>708.43300000000011</v>
      </c>
      <c r="G22" s="22"/>
      <c r="H22" s="22"/>
      <c r="I22" s="22"/>
      <c r="J22" s="22"/>
      <c r="K22" s="22">
        <v>708</v>
      </c>
      <c r="L22" s="22"/>
      <c r="M22" s="22"/>
      <c r="N22" s="22"/>
      <c r="O22" s="31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</row>
    <row r="23" spans="1:30" s="2" customFormat="1" ht="18.75" x14ac:dyDescent="0.25">
      <c r="A23" s="10"/>
      <c r="B23" s="5" t="s">
        <v>34</v>
      </c>
      <c r="C23" s="31">
        <f>4322-C22-C21</f>
        <v>3537.067</v>
      </c>
      <c r="D23" s="31">
        <v>422</v>
      </c>
      <c r="E23" s="31"/>
      <c r="F23" s="31">
        <f>SUM(G23:AB23)</f>
        <v>422</v>
      </c>
      <c r="G23" s="22"/>
      <c r="H23" s="22"/>
      <c r="I23" s="22"/>
      <c r="J23" s="22"/>
      <c r="K23" s="22"/>
      <c r="L23" s="22"/>
      <c r="M23" s="22"/>
      <c r="N23" s="22"/>
      <c r="O23" s="31"/>
      <c r="P23" s="22">
        <v>74</v>
      </c>
      <c r="Q23" s="22">
        <v>68</v>
      </c>
      <c r="R23" s="22">
        <v>90</v>
      </c>
      <c r="S23" s="22">
        <v>145</v>
      </c>
      <c r="T23" s="22">
        <v>6</v>
      </c>
      <c r="U23" s="22">
        <v>0</v>
      </c>
      <c r="V23" s="22">
        <v>0</v>
      </c>
      <c r="W23" s="22">
        <v>39</v>
      </c>
      <c r="X23" s="22"/>
      <c r="Y23" s="22"/>
      <c r="Z23" s="22"/>
      <c r="AA23" s="22"/>
      <c r="AB23" s="22"/>
      <c r="AC23" s="22"/>
      <c r="AD23" s="22"/>
    </row>
    <row r="24" spans="1:30" s="2" customFormat="1" ht="18.75" x14ac:dyDescent="0.25">
      <c r="A24" s="10"/>
      <c r="B24" s="5" t="s">
        <v>35</v>
      </c>
      <c r="C24" s="31">
        <v>137</v>
      </c>
      <c r="D24" s="31">
        <v>36</v>
      </c>
      <c r="E24" s="31"/>
      <c r="F24" s="31">
        <f>SUM(G24:AB24)</f>
        <v>35.51</v>
      </c>
      <c r="G24" s="22"/>
      <c r="H24" s="22"/>
      <c r="I24" s="22"/>
      <c r="J24" s="22"/>
      <c r="K24" s="22"/>
      <c r="L24" s="22"/>
      <c r="M24" s="22"/>
      <c r="N24" s="22"/>
      <c r="O24" s="31"/>
      <c r="P24" s="22">
        <v>4</v>
      </c>
      <c r="Q24" s="22">
        <v>6.4</v>
      </c>
      <c r="R24" s="22">
        <v>8</v>
      </c>
      <c r="S24" s="22">
        <v>17.11</v>
      </c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</row>
    <row r="25" spans="1:30" s="2" customFormat="1" ht="18.75" x14ac:dyDescent="0.25">
      <c r="A25" s="10"/>
      <c r="B25" s="5" t="s">
        <v>36</v>
      </c>
      <c r="C25" s="31">
        <v>268</v>
      </c>
      <c r="D25" s="31">
        <v>40</v>
      </c>
      <c r="E25" s="31"/>
      <c r="F25" s="31">
        <f t="shared" ref="F25:F60" si="5">SUM(G25:AB25)</f>
        <v>40</v>
      </c>
      <c r="G25" s="22"/>
      <c r="H25" s="22"/>
      <c r="I25" s="22"/>
      <c r="J25" s="22"/>
      <c r="K25" s="22"/>
      <c r="L25" s="22"/>
      <c r="M25" s="22"/>
      <c r="N25" s="22"/>
      <c r="O25" s="31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>
        <v>30</v>
      </c>
      <c r="AA25" s="22">
        <v>10</v>
      </c>
      <c r="AB25" s="22"/>
      <c r="AC25" s="22"/>
      <c r="AD25" s="22"/>
    </row>
    <row r="26" spans="1:30" s="2" customFormat="1" ht="18.75" x14ac:dyDescent="0.25">
      <c r="A26" s="10"/>
      <c r="B26" s="5" t="s">
        <v>37</v>
      </c>
      <c r="C26" s="31">
        <v>28</v>
      </c>
      <c r="D26" s="31"/>
      <c r="E26" s="31"/>
      <c r="F26" s="31">
        <f t="shared" si="5"/>
        <v>0</v>
      </c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</row>
    <row r="27" spans="1:30" ht="18.75" x14ac:dyDescent="0.25">
      <c r="A27" s="10" t="s">
        <v>38</v>
      </c>
      <c r="B27" s="5" t="s">
        <v>39</v>
      </c>
      <c r="C27" s="31">
        <v>182</v>
      </c>
      <c r="D27" s="31"/>
      <c r="E27" s="31"/>
      <c r="F27" s="31">
        <f t="shared" si="5"/>
        <v>0</v>
      </c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</row>
    <row r="28" spans="1:30" ht="34.5" customHeight="1" x14ac:dyDescent="0.25">
      <c r="A28" s="10" t="s">
        <v>40</v>
      </c>
      <c r="B28" s="5" t="s">
        <v>41</v>
      </c>
      <c r="C28" s="31">
        <f>2911-16-2207</f>
        <v>688</v>
      </c>
      <c r="D28" s="31"/>
      <c r="E28" s="31"/>
      <c r="F28" s="31">
        <f t="shared" si="5"/>
        <v>0</v>
      </c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</row>
    <row r="29" spans="1:30" s="18" customFormat="1" ht="21.6" customHeight="1" x14ac:dyDescent="0.25">
      <c r="A29" s="10">
        <v>8</v>
      </c>
      <c r="B29" s="5" t="s">
        <v>42</v>
      </c>
      <c r="C29" s="31">
        <f>SUM(C30:C31)</f>
        <v>3005</v>
      </c>
      <c r="D29" s="31">
        <f>SUM(D30:D31)</f>
        <v>1502.9468999999999</v>
      </c>
      <c r="E29" s="31"/>
      <c r="F29" s="31">
        <f>D29</f>
        <v>1502.9468999999999</v>
      </c>
      <c r="G29" s="22"/>
      <c r="H29" s="22"/>
      <c r="I29" s="22"/>
      <c r="J29" s="22"/>
      <c r="K29" s="22">
        <f>+K30+K31</f>
        <v>1502.9468999999999</v>
      </c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</row>
    <row r="30" spans="1:30" ht="35.450000000000003" customHeight="1" x14ac:dyDescent="0.25">
      <c r="A30" s="10"/>
      <c r="B30" s="5" t="s">
        <v>43</v>
      </c>
      <c r="C30" s="31">
        <v>1110</v>
      </c>
      <c r="D30" s="31">
        <v>561.35429999999997</v>
      </c>
      <c r="E30" s="31"/>
      <c r="F30" s="31">
        <f t="shared" si="5"/>
        <v>561.35429999999997</v>
      </c>
      <c r="G30" s="22"/>
      <c r="H30" s="22"/>
      <c r="I30" s="22"/>
      <c r="J30" s="22"/>
      <c r="K30" s="22">
        <f>D30</f>
        <v>561.35429999999997</v>
      </c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</row>
    <row r="31" spans="1:30" ht="37.5" x14ac:dyDescent="0.25">
      <c r="A31" s="10"/>
      <c r="B31" s="5" t="s">
        <v>44</v>
      </c>
      <c r="C31" s="31">
        <v>1895</v>
      </c>
      <c r="D31" s="31">
        <v>941.59259999999995</v>
      </c>
      <c r="E31" s="31"/>
      <c r="F31" s="31">
        <f t="shared" si="5"/>
        <v>941.59259999999995</v>
      </c>
      <c r="G31" s="22"/>
      <c r="H31" s="22"/>
      <c r="I31" s="22"/>
      <c r="J31" s="22"/>
      <c r="K31" s="22">
        <f>D31</f>
        <v>941.59259999999995</v>
      </c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</row>
    <row r="32" spans="1:30" s="18" customFormat="1" ht="18.75" x14ac:dyDescent="0.25">
      <c r="A32" s="10">
        <v>9</v>
      </c>
      <c r="B32" s="5" t="s">
        <v>45</v>
      </c>
      <c r="C32" s="31">
        <f>SUM(C33:C36)</f>
        <v>14626</v>
      </c>
      <c r="D32" s="31">
        <f>SUM(D33:D36)</f>
        <v>7908.8648999999996</v>
      </c>
      <c r="E32" s="31"/>
      <c r="F32" s="31">
        <f>D32</f>
        <v>7908.8648999999996</v>
      </c>
      <c r="G32" s="22"/>
      <c r="H32" s="22"/>
      <c r="I32" s="22"/>
      <c r="J32" s="22"/>
      <c r="K32" s="22">
        <f>+K33+K34+K35</f>
        <v>7909</v>
      </c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</row>
    <row r="33" spans="1:30" ht="37.5" x14ac:dyDescent="0.25">
      <c r="A33" s="10"/>
      <c r="B33" s="5" t="s">
        <v>46</v>
      </c>
      <c r="C33" s="31">
        <v>13113</v>
      </c>
      <c r="D33" s="31">
        <v>7301</v>
      </c>
      <c r="E33" s="31"/>
      <c r="F33" s="31">
        <f t="shared" si="5"/>
        <v>7301</v>
      </c>
      <c r="G33" s="22"/>
      <c r="H33" s="22"/>
      <c r="I33" s="22"/>
      <c r="J33" s="22"/>
      <c r="K33" s="31">
        <v>7301</v>
      </c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</row>
    <row r="34" spans="1:30" ht="37.5" x14ac:dyDescent="0.25">
      <c r="A34" s="10"/>
      <c r="B34" s="5" t="s">
        <v>47</v>
      </c>
      <c r="C34" s="31">
        <v>1269</v>
      </c>
      <c r="D34" s="31">
        <v>585</v>
      </c>
      <c r="E34" s="31"/>
      <c r="F34" s="31">
        <f t="shared" si="5"/>
        <v>585</v>
      </c>
      <c r="G34" s="22"/>
      <c r="H34" s="22"/>
      <c r="I34" s="22"/>
      <c r="J34" s="22"/>
      <c r="K34" s="31">
        <v>585</v>
      </c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</row>
    <row r="35" spans="1:30" ht="18.75" x14ac:dyDescent="0.25">
      <c r="A35" s="10"/>
      <c r="B35" s="5" t="s">
        <v>48</v>
      </c>
      <c r="C35" s="31">
        <v>107</v>
      </c>
      <c r="D35" s="31">
        <v>22.864899999999999</v>
      </c>
      <c r="E35" s="31"/>
      <c r="F35" s="31">
        <f t="shared" si="5"/>
        <v>23</v>
      </c>
      <c r="G35" s="22"/>
      <c r="H35" s="22"/>
      <c r="I35" s="22"/>
      <c r="J35" s="22"/>
      <c r="K35" s="31">
        <v>23</v>
      </c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</row>
    <row r="36" spans="1:30" ht="18.75" x14ac:dyDescent="0.25">
      <c r="A36" s="10"/>
      <c r="B36" s="5" t="s">
        <v>49</v>
      </c>
      <c r="C36" s="31">
        <f>139-2</f>
        <v>137</v>
      </c>
      <c r="D36" s="31"/>
      <c r="E36" s="31"/>
      <c r="F36" s="31">
        <f t="shared" si="5"/>
        <v>0</v>
      </c>
      <c r="G36" s="22"/>
      <c r="H36" s="22"/>
      <c r="I36" s="22"/>
      <c r="J36" s="22"/>
      <c r="K36" s="31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</row>
    <row r="37" spans="1:30" ht="18.75" x14ac:dyDescent="0.25">
      <c r="A37" s="10">
        <v>10</v>
      </c>
      <c r="B37" s="5" t="s">
        <v>50</v>
      </c>
      <c r="C37" s="31"/>
      <c r="D37" s="31"/>
      <c r="E37" s="31"/>
      <c r="F37" s="31">
        <f t="shared" si="5"/>
        <v>0</v>
      </c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</row>
    <row r="38" spans="1:30" ht="18.75" x14ac:dyDescent="0.25">
      <c r="A38" s="10">
        <v>11</v>
      </c>
      <c r="B38" s="5" t="s">
        <v>51</v>
      </c>
      <c r="C38" s="31">
        <f>SUM(C39:C44)</f>
        <v>1781.7303200000001</v>
      </c>
      <c r="D38" s="31">
        <f>SUM(D39:D45)</f>
        <v>1031.873728</v>
      </c>
      <c r="E38" s="31"/>
      <c r="F38" s="31">
        <f>D38</f>
        <v>1031.873728</v>
      </c>
      <c r="G38" s="22"/>
      <c r="H38" s="22"/>
      <c r="I38" s="22"/>
      <c r="J38" s="22">
        <f>SUM(J39:J44)</f>
        <v>948.73032000000001</v>
      </c>
      <c r="K38" s="22"/>
      <c r="L38" s="22"/>
      <c r="M38" s="22">
        <f>SUM(M39:M44)</f>
        <v>83.143407999999994</v>
      </c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</row>
    <row r="39" spans="1:30" ht="18.75" x14ac:dyDescent="0.25">
      <c r="A39" s="10" t="s">
        <v>52</v>
      </c>
      <c r="B39" s="5" t="s">
        <v>53</v>
      </c>
      <c r="C39" s="31">
        <v>136</v>
      </c>
      <c r="D39" s="31"/>
      <c r="E39" s="31"/>
      <c r="F39" s="31">
        <f t="shared" si="5"/>
        <v>0</v>
      </c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</row>
    <row r="40" spans="1:30" ht="18.75" x14ac:dyDescent="0.25">
      <c r="A40" s="10" t="s">
        <v>54</v>
      </c>
      <c r="B40" s="5" t="s">
        <v>138</v>
      </c>
      <c r="C40" s="31">
        <v>60</v>
      </c>
      <c r="D40" s="31"/>
      <c r="E40" s="31"/>
      <c r="F40" s="31">
        <f t="shared" si="5"/>
        <v>0</v>
      </c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</row>
    <row r="41" spans="1:30" ht="18.75" x14ac:dyDescent="0.25">
      <c r="A41" s="10" t="s">
        <v>55</v>
      </c>
      <c r="B41" s="5" t="s">
        <v>59</v>
      </c>
      <c r="C41" s="31">
        <v>191</v>
      </c>
      <c r="D41" s="31">
        <v>83.143407999999994</v>
      </c>
      <c r="E41" s="31"/>
      <c r="F41" s="31">
        <f>SUM(G41:AB41)</f>
        <v>83.143407999999994</v>
      </c>
      <c r="G41" s="22"/>
      <c r="H41" s="22"/>
      <c r="I41" s="22"/>
      <c r="J41" s="22"/>
      <c r="K41" s="22"/>
      <c r="L41" s="22"/>
      <c r="M41" s="22">
        <f>D41</f>
        <v>83.143407999999994</v>
      </c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</row>
    <row r="42" spans="1:30" ht="18.75" x14ac:dyDescent="0.25">
      <c r="A42" s="10" t="s">
        <v>57</v>
      </c>
      <c r="B42" s="5" t="s">
        <v>61</v>
      </c>
      <c r="C42" s="31">
        <v>150</v>
      </c>
      <c r="D42" s="31">
        <v>97</v>
      </c>
      <c r="E42" s="31"/>
      <c r="F42" s="31">
        <f t="shared" si="5"/>
        <v>97</v>
      </c>
      <c r="G42" s="22"/>
      <c r="H42" s="22"/>
      <c r="I42" s="22"/>
      <c r="J42" s="22">
        <v>97</v>
      </c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</row>
    <row r="43" spans="1:30" s="18" customFormat="1" ht="18.75" x14ac:dyDescent="0.25">
      <c r="A43" s="10" t="s">
        <v>58</v>
      </c>
      <c r="B43" s="5" t="s">
        <v>62</v>
      </c>
      <c r="C43" s="31">
        <f>413-20</f>
        <v>393</v>
      </c>
      <c r="D43" s="31"/>
      <c r="E43" s="31"/>
      <c r="F43" s="31">
        <f t="shared" si="5"/>
        <v>0</v>
      </c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</row>
    <row r="44" spans="1:30" ht="18.75" x14ac:dyDescent="0.25">
      <c r="A44" s="10" t="s">
        <v>60</v>
      </c>
      <c r="B44" s="5" t="s">
        <v>63</v>
      </c>
      <c r="C44" s="31">
        <v>851.73032000000001</v>
      </c>
      <c r="D44" s="31">
        <v>851.73032000000001</v>
      </c>
      <c r="E44" s="31"/>
      <c r="F44" s="31">
        <f t="shared" si="5"/>
        <v>851.73032000000001</v>
      </c>
      <c r="G44" s="22"/>
      <c r="H44" s="22"/>
      <c r="I44" s="22"/>
      <c r="J44" s="22">
        <f>D44</f>
        <v>851.73032000000001</v>
      </c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</row>
    <row r="45" spans="1:30" ht="18.75" x14ac:dyDescent="0.25">
      <c r="A45" s="10">
        <v>12</v>
      </c>
      <c r="B45" s="5" t="s">
        <v>64</v>
      </c>
      <c r="C45" s="31">
        <v>248</v>
      </c>
      <c r="D45" s="31"/>
      <c r="E45" s="31"/>
      <c r="F45" s="31">
        <f t="shared" si="5"/>
        <v>0</v>
      </c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</row>
    <row r="46" spans="1:30" ht="20.25" customHeight="1" x14ac:dyDescent="0.25">
      <c r="A46" s="10">
        <v>13</v>
      </c>
      <c r="B46" s="5" t="s">
        <v>65</v>
      </c>
      <c r="C46" s="31">
        <v>345</v>
      </c>
      <c r="D46" s="31">
        <v>231</v>
      </c>
      <c r="E46" s="31"/>
      <c r="F46" s="31">
        <v>231</v>
      </c>
      <c r="G46" s="22"/>
      <c r="H46" s="22"/>
      <c r="I46" s="22"/>
      <c r="J46" s="22"/>
      <c r="K46" s="31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>
        <v>231</v>
      </c>
      <c r="AC46" s="22"/>
      <c r="AD46" s="22"/>
    </row>
    <row r="47" spans="1:30" s="19" customFormat="1" ht="18.75" x14ac:dyDescent="0.25">
      <c r="A47" s="6" t="s">
        <v>68</v>
      </c>
      <c r="B47" s="12" t="s">
        <v>69</v>
      </c>
      <c r="C47" s="29">
        <v>2320</v>
      </c>
      <c r="D47" s="29">
        <v>181</v>
      </c>
      <c r="E47" s="29"/>
      <c r="F47" s="31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22"/>
      <c r="AC47" s="33">
        <v>181</v>
      </c>
      <c r="AD47" s="33"/>
    </row>
    <row r="48" spans="1:30" s="19" customFormat="1" ht="17.25" customHeight="1" x14ac:dyDescent="0.25">
      <c r="A48" s="6" t="s">
        <v>72</v>
      </c>
      <c r="B48" s="12" t="s">
        <v>73</v>
      </c>
      <c r="C48" s="29">
        <f>SUMIF($A$49:$A$58,"&gt;0",C49:C58)</f>
        <v>4134.5949999999993</v>
      </c>
      <c r="D48" s="29">
        <f>SUMIF($A$49:$A$58,"&gt;0",D49:D58)</f>
        <v>1076.7049999999999</v>
      </c>
      <c r="E48" s="29"/>
      <c r="F48" s="31">
        <f>SUM(G48:AB48)</f>
        <v>1076.7049999999999</v>
      </c>
      <c r="G48" s="22"/>
      <c r="H48" s="22"/>
      <c r="I48" s="33">
        <f>SUM(I49:I58)</f>
        <v>77.105000000000004</v>
      </c>
      <c r="J48" s="33">
        <f>SUM(J49:J58)</f>
        <v>670</v>
      </c>
      <c r="K48" s="33">
        <f>SUM(K49:K58)</f>
        <v>329.6</v>
      </c>
      <c r="L48" s="22"/>
      <c r="M48" s="22"/>
      <c r="N48" s="22"/>
      <c r="O48" s="22"/>
      <c r="P48" s="22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</row>
    <row r="49" spans="1:30" s="2" customFormat="1" ht="56.25" x14ac:dyDescent="0.25">
      <c r="A49" s="10">
        <v>1</v>
      </c>
      <c r="B49" s="5" t="s">
        <v>74</v>
      </c>
      <c r="C49" s="31">
        <v>1825</v>
      </c>
      <c r="D49" s="31"/>
      <c r="E49" s="31"/>
      <c r="F49" s="31">
        <f t="shared" si="5"/>
        <v>0</v>
      </c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</row>
    <row r="50" spans="1:30" s="2" customFormat="1" ht="37.5" x14ac:dyDescent="0.25">
      <c r="A50" s="10">
        <v>2</v>
      </c>
      <c r="B50" s="5" t="s">
        <v>75</v>
      </c>
      <c r="C50" s="31">
        <v>12</v>
      </c>
      <c r="D50" s="31"/>
      <c r="E50" s="31"/>
      <c r="F50" s="31">
        <f t="shared" si="5"/>
        <v>0</v>
      </c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</row>
    <row r="51" spans="1:30" s="2" customFormat="1" ht="37.5" x14ac:dyDescent="0.25">
      <c r="A51" s="10">
        <v>3</v>
      </c>
      <c r="B51" s="5" t="s">
        <v>76</v>
      </c>
      <c r="C51" s="31">
        <v>100</v>
      </c>
      <c r="D51" s="31"/>
      <c r="E51" s="31"/>
      <c r="F51" s="31">
        <f t="shared" si="5"/>
        <v>0</v>
      </c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</row>
    <row r="52" spans="1:30" s="2" customFormat="1" ht="56.25" x14ac:dyDescent="0.25">
      <c r="A52" s="10">
        <v>4</v>
      </c>
      <c r="B52" s="5" t="s">
        <v>137</v>
      </c>
      <c r="C52" s="31">
        <v>202</v>
      </c>
      <c r="D52" s="31"/>
      <c r="E52" s="31"/>
      <c r="F52" s="31">
        <f t="shared" si="5"/>
        <v>0</v>
      </c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</row>
    <row r="53" spans="1:30" s="2" customFormat="1" ht="56.25" x14ac:dyDescent="0.25">
      <c r="A53" s="10">
        <v>5</v>
      </c>
      <c r="B53" s="5" t="s">
        <v>78</v>
      </c>
      <c r="C53" s="31">
        <v>480</v>
      </c>
      <c r="D53" s="31">
        <v>29.6</v>
      </c>
      <c r="E53" s="31"/>
      <c r="F53" s="31">
        <f t="shared" si="5"/>
        <v>29.6</v>
      </c>
      <c r="G53" s="22"/>
      <c r="H53" s="22"/>
      <c r="I53" s="22"/>
      <c r="J53" s="22"/>
      <c r="K53" s="22">
        <f>D53</f>
        <v>29.6</v>
      </c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</row>
    <row r="54" spans="1:30" s="2" customFormat="1" ht="56.25" x14ac:dyDescent="0.25">
      <c r="A54" s="10">
        <v>6</v>
      </c>
      <c r="B54" s="5" t="s">
        <v>136</v>
      </c>
      <c r="C54" s="31">
        <v>308</v>
      </c>
      <c r="D54" s="31"/>
      <c r="E54" s="31"/>
      <c r="F54" s="31">
        <f t="shared" si="5"/>
        <v>0</v>
      </c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</row>
    <row r="55" spans="1:30" s="2" customFormat="1" ht="37.5" x14ac:dyDescent="0.25">
      <c r="A55" s="10">
        <v>7</v>
      </c>
      <c r="B55" s="5" t="s">
        <v>80</v>
      </c>
      <c r="C55" s="31">
        <v>10</v>
      </c>
      <c r="D55" s="31">
        <v>10</v>
      </c>
      <c r="E55" s="31"/>
      <c r="F55" s="31">
        <f t="shared" si="5"/>
        <v>10</v>
      </c>
      <c r="G55" s="22"/>
      <c r="H55" s="22"/>
      <c r="I55" s="22"/>
      <c r="J55" s="22">
        <f>D55</f>
        <v>10</v>
      </c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</row>
    <row r="56" spans="1:30" s="1" customFormat="1" ht="17.25" customHeight="1" x14ac:dyDescent="0.25">
      <c r="A56" s="10">
        <v>8</v>
      </c>
      <c r="B56" s="5" t="s">
        <v>81</v>
      </c>
      <c r="C56" s="31">
        <v>237.595</v>
      </c>
      <c r="D56" s="31">
        <f>26.64+50.465</f>
        <v>77.105000000000004</v>
      </c>
      <c r="E56" s="31"/>
      <c r="F56" s="31">
        <f t="shared" si="5"/>
        <v>77.105000000000004</v>
      </c>
      <c r="G56" s="22"/>
      <c r="H56" s="22"/>
      <c r="I56" s="22">
        <f>D56</f>
        <v>77.105000000000004</v>
      </c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</row>
    <row r="57" spans="1:30" s="1" customFormat="1" ht="17.25" customHeight="1" x14ac:dyDescent="0.25">
      <c r="A57" s="10">
        <v>9</v>
      </c>
      <c r="B57" s="5" t="s">
        <v>82</v>
      </c>
      <c r="C57" s="31">
        <v>660</v>
      </c>
      <c r="D57" s="31">
        <v>660</v>
      </c>
      <c r="E57" s="31"/>
      <c r="F57" s="31">
        <f t="shared" si="5"/>
        <v>660</v>
      </c>
      <c r="G57" s="22"/>
      <c r="H57" s="22"/>
      <c r="I57" s="22"/>
      <c r="J57" s="22">
        <f>D57</f>
        <v>660</v>
      </c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</row>
    <row r="58" spans="1:30" s="2" customFormat="1" ht="17.25" customHeight="1" x14ac:dyDescent="0.25">
      <c r="A58" s="10">
        <v>10</v>
      </c>
      <c r="B58" s="5" t="s">
        <v>83</v>
      </c>
      <c r="C58" s="31">
        <v>300</v>
      </c>
      <c r="D58" s="31">
        <v>300</v>
      </c>
      <c r="E58" s="31"/>
      <c r="F58" s="31">
        <f t="shared" si="5"/>
        <v>300</v>
      </c>
      <c r="G58" s="22"/>
      <c r="H58" s="22"/>
      <c r="I58" s="22"/>
      <c r="J58" s="22"/>
      <c r="K58" s="22">
        <f>D58</f>
        <v>300</v>
      </c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</row>
    <row r="59" spans="1:30" s="19" customFormat="1" ht="17.25" customHeight="1" x14ac:dyDescent="0.25">
      <c r="A59" s="6" t="s">
        <v>84</v>
      </c>
      <c r="B59" s="12" t="s">
        <v>85</v>
      </c>
      <c r="C59" s="31"/>
      <c r="D59" s="31"/>
      <c r="E59" s="31"/>
      <c r="F59" s="31">
        <f t="shared" si="5"/>
        <v>0</v>
      </c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</row>
    <row r="60" spans="1:30" s="19" customFormat="1" ht="17.25" customHeight="1" x14ac:dyDescent="0.25">
      <c r="A60" s="6" t="s">
        <v>86</v>
      </c>
      <c r="B60" s="12" t="s">
        <v>87</v>
      </c>
      <c r="C60" s="29"/>
      <c r="D60" s="29"/>
      <c r="E60" s="29"/>
      <c r="F60" s="31">
        <f t="shared" si="5"/>
        <v>0</v>
      </c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</row>
    <row r="61" spans="1:30" ht="39.6" customHeight="1" x14ac:dyDescent="0.25">
      <c r="A61" s="10" t="s">
        <v>88</v>
      </c>
      <c r="B61" s="16" t="s">
        <v>89</v>
      </c>
      <c r="C61" s="29">
        <f>SUMIF($A$62:$A$66,"&gt;0",C62:C66)</f>
        <v>76468.326000000001</v>
      </c>
      <c r="D61" s="29">
        <f>SUMIF($A$62:$A$66,"&gt;0",D62:D66)</f>
        <v>24096.266</v>
      </c>
      <c r="E61" s="29">
        <f>SUMIF($A$62:$A$66,"&gt;0",E62:E66)</f>
        <v>22154.076000000001</v>
      </c>
      <c r="F61" s="29">
        <f ca="1">SUMIF($A$62:$A$66,"&gt;0",F62:F65)</f>
        <v>1942.19</v>
      </c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22"/>
      <c r="AD61" s="22"/>
    </row>
    <row r="62" spans="1:30" s="2" customFormat="1" ht="33.950000000000003" customHeight="1" x14ac:dyDescent="0.25">
      <c r="A62" s="10">
        <v>1</v>
      </c>
      <c r="B62" s="5" t="s">
        <v>90</v>
      </c>
      <c r="C62" s="31">
        <v>1531.6020000000001</v>
      </c>
      <c r="D62" s="31">
        <v>1531.6020000000001</v>
      </c>
      <c r="E62" s="31"/>
      <c r="F62" s="31">
        <v>1531.6020000000001</v>
      </c>
      <c r="G62" s="22"/>
      <c r="H62" s="22"/>
      <c r="I62" s="22"/>
      <c r="J62" s="22"/>
      <c r="K62" s="22"/>
      <c r="L62" s="22"/>
      <c r="M62" s="22"/>
      <c r="N62" s="22"/>
      <c r="O62" s="22"/>
      <c r="P62" s="22">
        <v>18.777999999999999</v>
      </c>
      <c r="Q62" s="22">
        <v>8.5280000000000005</v>
      </c>
      <c r="R62" s="22">
        <v>0</v>
      </c>
      <c r="S62" s="22">
        <v>70.016000000000005</v>
      </c>
      <c r="T62" s="22">
        <v>117.392</v>
      </c>
      <c r="U62" s="22">
        <v>135.011</v>
      </c>
      <c r="V62" s="22">
        <v>102.402</v>
      </c>
      <c r="W62" s="22">
        <v>182.15799999999999</v>
      </c>
      <c r="X62" s="22">
        <v>223.08199999999999</v>
      </c>
      <c r="Y62" s="22">
        <v>159.76</v>
      </c>
      <c r="Z62" s="22">
        <v>290.209</v>
      </c>
      <c r="AA62" s="22">
        <v>224.49299999999999</v>
      </c>
      <c r="AB62" s="22"/>
      <c r="AC62" s="22"/>
      <c r="AD62" s="22"/>
    </row>
    <row r="63" spans="1:30" s="2" customFormat="1" ht="37.5" x14ac:dyDescent="0.25">
      <c r="A63" s="10">
        <v>2</v>
      </c>
      <c r="B63" s="5" t="s">
        <v>91</v>
      </c>
      <c r="C63" s="31">
        <v>390.58799999999997</v>
      </c>
      <c r="D63" s="31">
        <v>390.58799999999997</v>
      </c>
      <c r="E63" s="31"/>
      <c r="F63" s="31">
        <v>390.58799999999997</v>
      </c>
      <c r="G63" s="22"/>
      <c r="H63" s="22"/>
      <c r="I63" s="22">
        <v>391</v>
      </c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</row>
    <row r="64" spans="1:30" s="2" customFormat="1" ht="17.25" customHeight="1" x14ac:dyDescent="0.25">
      <c r="A64" s="10">
        <v>3</v>
      </c>
      <c r="B64" s="5" t="s">
        <v>92</v>
      </c>
      <c r="C64" s="31">
        <v>240</v>
      </c>
      <c r="D64" s="31"/>
      <c r="E64" s="31"/>
      <c r="F64" s="31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</row>
    <row r="65" spans="1:30" s="2" customFormat="1" ht="17.25" customHeight="1" x14ac:dyDescent="0.25">
      <c r="A65" s="10">
        <v>4</v>
      </c>
      <c r="B65" s="5" t="s">
        <v>93</v>
      </c>
      <c r="C65" s="31">
        <v>20</v>
      </c>
      <c r="D65" s="31">
        <v>20</v>
      </c>
      <c r="E65" s="31"/>
      <c r="F65" s="31">
        <v>20</v>
      </c>
      <c r="G65" s="22"/>
      <c r="H65" s="22"/>
      <c r="I65" s="22"/>
      <c r="J65" s="22">
        <v>20</v>
      </c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</row>
    <row r="66" spans="1:30" s="2" customFormat="1" ht="17.25" customHeight="1" x14ac:dyDescent="0.25">
      <c r="A66" s="10">
        <v>5</v>
      </c>
      <c r="B66" s="5" t="s">
        <v>94</v>
      </c>
      <c r="C66" s="31">
        <f>SUM(C67:C84)</f>
        <v>74286.135999999999</v>
      </c>
      <c r="D66" s="36">
        <f t="shared" ref="D66:E66" si="6">SUM(D67:D84)</f>
        <v>22154.076000000001</v>
      </c>
      <c r="E66" s="36">
        <f t="shared" si="6"/>
        <v>22154.076000000001</v>
      </c>
      <c r="F66" s="31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</row>
    <row r="67" spans="1:30" s="2" customFormat="1" ht="56.25" x14ac:dyDescent="0.25">
      <c r="A67" s="10" t="s">
        <v>95</v>
      </c>
      <c r="B67" s="5" t="s">
        <v>96</v>
      </c>
      <c r="C67" s="31">
        <v>50000</v>
      </c>
      <c r="D67" s="31"/>
      <c r="E67" s="31"/>
      <c r="F67" s="31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</row>
    <row r="68" spans="1:30" s="2" customFormat="1" ht="56.25" x14ac:dyDescent="0.25">
      <c r="A68" s="10" t="s">
        <v>95</v>
      </c>
      <c r="B68" s="5" t="s">
        <v>97</v>
      </c>
      <c r="C68" s="31">
        <v>82.615999999999985</v>
      </c>
      <c r="D68" s="31">
        <v>79</v>
      </c>
      <c r="E68" s="31">
        <v>79</v>
      </c>
      <c r="F68" s="31"/>
      <c r="G68" s="22"/>
      <c r="H68" s="22"/>
      <c r="I68" s="22"/>
      <c r="J68" s="31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</row>
    <row r="69" spans="1:30" s="2" customFormat="1" ht="37.5" x14ac:dyDescent="0.25">
      <c r="A69" s="10" t="s">
        <v>95</v>
      </c>
      <c r="B69" s="5" t="s">
        <v>98</v>
      </c>
      <c r="C69" s="31">
        <v>160.09699999999975</v>
      </c>
      <c r="D69" s="31">
        <v>157</v>
      </c>
      <c r="E69" s="31">
        <v>157</v>
      </c>
      <c r="F69" s="31"/>
      <c r="G69" s="22"/>
      <c r="H69" s="22"/>
      <c r="I69" s="22"/>
      <c r="J69" s="31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</row>
    <row r="70" spans="1:30" s="2" customFormat="1" ht="37.5" x14ac:dyDescent="0.25">
      <c r="A70" s="10" t="s">
        <v>95</v>
      </c>
      <c r="B70" s="5" t="s">
        <v>99</v>
      </c>
      <c r="C70" s="31">
        <v>1200</v>
      </c>
      <c r="D70" s="31">
        <v>1200</v>
      </c>
      <c r="E70" s="31">
        <v>1200</v>
      </c>
      <c r="F70" s="31"/>
      <c r="G70" s="22"/>
      <c r="H70" s="22"/>
      <c r="I70" s="22"/>
      <c r="J70" s="31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</row>
    <row r="71" spans="1:30" s="2" customFormat="1" ht="48.6" customHeight="1" x14ac:dyDescent="0.25">
      <c r="A71" s="10" t="s">
        <v>95</v>
      </c>
      <c r="B71" s="5" t="s">
        <v>100</v>
      </c>
      <c r="C71" s="31">
        <v>177.23600000000079</v>
      </c>
      <c r="D71" s="31">
        <v>164</v>
      </c>
      <c r="E71" s="31">
        <v>164</v>
      </c>
      <c r="F71" s="31"/>
      <c r="G71" s="22"/>
      <c r="H71" s="22"/>
      <c r="I71" s="22"/>
      <c r="J71" s="31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</row>
    <row r="72" spans="1:30" s="2" customFormat="1" ht="37.5" x14ac:dyDescent="0.25">
      <c r="A72" s="10" t="s">
        <v>95</v>
      </c>
      <c r="B72" s="5" t="s">
        <v>101</v>
      </c>
      <c r="C72" s="31">
        <v>501.47299999999996</v>
      </c>
      <c r="D72" s="31">
        <v>479</v>
      </c>
      <c r="E72" s="31">
        <v>479</v>
      </c>
      <c r="F72" s="31"/>
      <c r="G72" s="22"/>
      <c r="H72" s="22"/>
      <c r="I72" s="22"/>
      <c r="J72" s="31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</row>
    <row r="73" spans="1:30" s="2" customFormat="1" ht="37.5" x14ac:dyDescent="0.25">
      <c r="A73" s="10" t="s">
        <v>95</v>
      </c>
      <c r="B73" s="5" t="s">
        <v>102</v>
      </c>
      <c r="C73" s="31">
        <v>375.87900000000081</v>
      </c>
      <c r="D73" s="31">
        <v>375.87900000000081</v>
      </c>
      <c r="E73" s="31">
        <v>375.87900000000081</v>
      </c>
      <c r="F73" s="31"/>
      <c r="G73" s="22"/>
      <c r="H73" s="22"/>
      <c r="I73" s="22"/>
      <c r="J73" s="31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</row>
    <row r="74" spans="1:30" s="2" customFormat="1" ht="37.5" x14ac:dyDescent="0.25">
      <c r="A74" s="10" t="s">
        <v>95</v>
      </c>
      <c r="B74" s="5" t="s">
        <v>103</v>
      </c>
      <c r="C74" s="31">
        <v>186</v>
      </c>
      <c r="D74" s="31">
        <v>48</v>
      </c>
      <c r="E74" s="31">
        <v>48</v>
      </c>
      <c r="F74" s="31"/>
      <c r="G74" s="22"/>
      <c r="H74" s="22"/>
      <c r="I74" s="22"/>
      <c r="J74" s="31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</row>
    <row r="75" spans="1:30" s="2" customFormat="1" ht="37.5" x14ac:dyDescent="0.25">
      <c r="A75" s="10" t="s">
        <v>95</v>
      </c>
      <c r="B75" s="5" t="s">
        <v>104</v>
      </c>
      <c r="C75" s="31">
        <v>1386.6379999999999</v>
      </c>
      <c r="D75" s="31">
        <v>1374</v>
      </c>
      <c r="E75" s="31">
        <v>1374</v>
      </c>
      <c r="F75" s="31"/>
      <c r="G75" s="22"/>
      <c r="H75" s="22"/>
      <c r="I75" s="22"/>
      <c r="J75" s="31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</row>
    <row r="76" spans="1:30" s="2" customFormat="1" ht="37.5" x14ac:dyDescent="0.25">
      <c r="A76" s="10" t="s">
        <v>95</v>
      </c>
      <c r="B76" s="5" t="s">
        <v>105</v>
      </c>
      <c r="C76" s="31">
        <v>455.24900000000002</v>
      </c>
      <c r="D76" s="31">
        <v>455.24900000000002</v>
      </c>
      <c r="E76" s="31">
        <v>455.24900000000002</v>
      </c>
      <c r="F76" s="31"/>
      <c r="G76" s="22"/>
      <c r="H76" s="22"/>
      <c r="I76" s="22"/>
      <c r="J76" s="31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</row>
    <row r="77" spans="1:30" s="2" customFormat="1" ht="56.25" x14ac:dyDescent="0.25">
      <c r="A77" s="10" t="s">
        <v>95</v>
      </c>
      <c r="B77" s="5" t="s">
        <v>106</v>
      </c>
      <c r="C77" s="31">
        <v>1397</v>
      </c>
      <c r="D77" s="31">
        <v>1397</v>
      </c>
      <c r="E77" s="31">
        <v>1397</v>
      </c>
      <c r="F77" s="31"/>
      <c r="G77" s="22"/>
      <c r="H77" s="22"/>
      <c r="I77" s="22"/>
      <c r="J77" s="31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</row>
    <row r="78" spans="1:30" s="2" customFormat="1" ht="56.25" x14ac:dyDescent="0.25">
      <c r="A78" s="10" t="s">
        <v>95</v>
      </c>
      <c r="B78" s="5" t="s">
        <v>107</v>
      </c>
      <c r="C78" s="31">
        <v>2639.049</v>
      </c>
      <c r="D78" s="31">
        <v>2639.049</v>
      </c>
      <c r="E78" s="31">
        <v>2639.049</v>
      </c>
      <c r="F78" s="31"/>
      <c r="G78" s="22"/>
      <c r="H78" s="22"/>
      <c r="I78" s="22"/>
      <c r="J78" s="31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</row>
    <row r="79" spans="1:30" s="2" customFormat="1" ht="56.25" x14ac:dyDescent="0.25">
      <c r="A79" s="10" t="s">
        <v>95</v>
      </c>
      <c r="B79" s="5" t="s">
        <v>108</v>
      </c>
      <c r="C79" s="31">
        <v>755</v>
      </c>
      <c r="D79" s="31">
        <v>755</v>
      </c>
      <c r="E79" s="31">
        <v>755</v>
      </c>
      <c r="F79" s="31"/>
      <c r="G79" s="22"/>
      <c r="H79" s="22"/>
      <c r="I79" s="22"/>
      <c r="J79" s="31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</row>
    <row r="80" spans="1:30" s="2" customFormat="1" ht="56.25" x14ac:dyDescent="0.25">
      <c r="A80" s="10" t="s">
        <v>95</v>
      </c>
      <c r="B80" s="5" t="s">
        <v>109</v>
      </c>
      <c r="C80" s="31">
        <v>2189</v>
      </c>
      <c r="D80" s="31">
        <v>2189</v>
      </c>
      <c r="E80" s="31">
        <v>2189</v>
      </c>
      <c r="F80" s="31"/>
      <c r="G80" s="22"/>
      <c r="H80" s="22"/>
      <c r="I80" s="22"/>
      <c r="J80" s="31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</row>
    <row r="81" spans="1:30" s="2" customFormat="1" ht="37.5" x14ac:dyDescent="0.25">
      <c r="A81" s="10" t="s">
        <v>95</v>
      </c>
      <c r="B81" s="5" t="s">
        <v>110</v>
      </c>
      <c r="C81" s="31">
        <v>256.89900000000034</v>
      </c>
      <c r="D81" s="31">
        <v>256.89900000000034</v>
      </c>
      <c r="E81" s="31">
        <v>256.89900000000034</v>
      </c>
      <c r="F81" s="31"/>
      <c r="G81" s="22"/>
      <c r="H81" s="22"/>
      <c r="I81" s="22"/>
      <c r="J81" s="31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</row>
    <row r="82" spans="1:30" s="2" customFormat="1" ht="37.5" x14ac:dyDescent="0.25">
      <c r="A82" s="10" t="s">
        <v>95</v>
      </c>
      <c r="B82" s="5" t="s">
        <v>111</v>
      </c>
      <c r="C82" s="31">
        <v>7130</v>
      </c>
      <c r="D82" s="31">
        <v>7130</v>
      </c>
      <c r="E82" s="31">
        <v>7130</v>
      </c>
      <c r="F82" s="31"/>
      <c r="G82" s="22"/>
      <c r="H82" s="22"/>
      <c r="I82" s="22"/>
      <c r="J82" s="31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</row>
    <row r="83" spans="1:30" s="2" customFormat="1" ht="56.25" x14ac:dyDescent="0.25">
      <c r="A83" s="10" t="s">
        <v>95</v>
      </c>
      <c r="B83" s="5" t="s">
        <v>112</v>
      </c>
      <c r="C83" s="31">
        <v>2084</v>
      </c>
      <c r="D83" s="31">
        <v>1755</v>
      </c>
      <c r="E83" s="31">
        <v>1755</v>
      </c>
      <c r="F83" s="31"/>
      <c r="G83" s="22"/>
      <c r="H83" s="22"/>
      <c r="I83" s="22"/>
      <c r="J83" s="31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</row>
    <row r="84" spans="1:30" s="2" customFormat="1" ht="37.5" x14ac:dyDescent="0.25">
      <c r="A84" s="10" t="s">
        <v>95</v>
      </c>
      <c r="B84" s="5" t="s">
        <v>113</v>
      </c>
      <c r="C84" s="31">
        <v>3310</v>
      </c>
      <c r="D84" s="31">
        <v>1700</v>
      </c>
      <c r="E84" s="31">
        <v>1700</v>
      </c>
      <c r="F84" s="31"/>
      <c r="G84" s="22"/>
      <c r="H84" s="22"/>
      <c r="I84" s="22"/>
      <c r="J84" s="31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</row>
    <row r="85" spans="1:30" s="19" customFormat="1" ht="18.75" x14ac:dyDescent="0.25">
      <c r="A85" s="4" t="s">
        <v>114</v>
      </c>
      <c r="B85" s="16" t="s">
        <v>115</v>
      </c>
      <c r="C85" s="29">
        <f>SUM(C86:C86)</f>
        <v>1096.8262290000002</v>
      </c>
      <c r="D85" s="29">
        <f>SUM(D86:D86)</f>
        <v>1096.8262290000002</v>
      </c>
      <c r="E85" s="29"/>
      <c r="F85" s="29">
        <f>+F86</f>
        <v>1096.8259</v>
      </c>
      <c r="G85" s="33"/>
      <c r="H85" s="33"/>
      <c r="I85" s="33"/>
      <c r="J85" s="33"/>
      <c r="K85" s="33"/>
      <c r="L85" s="33"/>
      <c r="M85" s="33"/>
      <c r="N85" s="33"/>
      <c r="O85" s="33"/>
      <c r="P85" s="29">
        <v>32.415300000000002</v>
      </c>
      <c r="Q85" s="29">
        <v>8</v>
      </c>
      <c r="R85" s="29">
        <v>5.8920000000000003</v>
      </c>
      <c r="S85" s="29">
        <v>61.878300000000003</v>
      </c>
      <c r="T85" s="29">
        <v>6.2320000000000002</v>
      </c>
      <c r="U85" s="29">
        <v>99.055700000000002</v>
      </c>
      <c r="V85" s="29">
        <v>35.316000000000003</v>
      </c>
      <c r="W85" s="29">
        <v>537.55200000000002</v>
      </c>
      <c r="X85" s="29">
        <v>87.635999999999996</v>
      </c>
      <c r="Y85" s="29">
        <v>35.058999999999997</v>
      </c>
      <c r="Z85" s="29">
        <v>154.80160000000001</v>
      </c>
      <c r="AA85" s="29">
        <v>32.988</v>
      </c>
      <c r="AB85" s="33"/>
      <c r="AC85" s="33"/>
      <c r="AD85" s="33"/>
    </row>
    <row r="86" spans="1:30" ht="18.75" x14ac:dyDescent="0.25">
      <c r="A86" s="10">
        <v>1</v>
      </c>
      <c r="B86" s="5" t="s">
        <v>116</v>
      </c>
      <c r="C86" s="31">
        <v>1096.8262290000002</v>
      </c>
      <c r="D86" s="31">
        <v>1096.8262290000002</v>
      </c>
      <c r="E86" s="31"/>
      <c r="F86" s="31">
        <f>SUM(G86:AA86)</f>
        <v>1096.8259</v>
      </c>
      <c r="G86" s="22"/>
      <c r="H86" s="22"/>
      <c r="I86" s="22"/>
      <c r="J86" s="22"/>
      <c r="K86" s="22"/>
      <c r="L86" s="22"/>
      <c r="M86" s="22"/>
      <c r="N86" s="22"/>
      <c r="O86" s="22"/>
      <c r="P86" s="31">
        <v>32.415300000000002</v>
      </c>
      <c r="Q86" s="31">
        <v>8</v>
      </c>
      <c r="R86" s="31">
        <v>5.8920000000000003</v>
      </c>
      <c r="S86" s="31">
        <v>61.878300000000003</v>
      </c>
      <c r="T86" s="31">
        <v>6.2320000000000002</v>
      </c>
      <c r="U86" s="31">
        <v>99.055700000000002</v>
      </c>
      <c r="V86" s="31">
        <v>35.316000000000003</v>
      </c>
      <c r="W86" s="31">
        <v>537.55200000000002</v>
      </c>
      <c r="X86" s="31">
        <v>87.635999999999996</v>
      </c>
      <c r="Y86" s="31">
        <v>35.058999999999997</v>
      </c>
      <c r="Z86" s="31">
        <v>154.80160000000001</v>
      </c>
      <c r="AA86" s="31">
        <v>32.988</v>
      </c>
      <c r="AB86" s="22"/>
      <c r="AC86" s="22"/>
      <c r="AD86" s="22"/>
    </row>
  </sheetData>
  <mergeCells count="12">
    <mergeCell ref="A2:AB2"/>
    <mergeCell ref="G7:AB7"/>
    <mergeCell ref="F7:F8"/>
    <mergeCell ref="B6:B8"/>
    <mergeCell ref="A6:A8"/>
    <mergeCell ref="C6:C8"/>
    <mergeCell ref="A3:AD3"/>
    <mergeCell ref="AC7:AC8"/>
    <mergeCell ref="AD7:AD8"/>
    <mergeCell ref="D6:D8"/>
    <mergeCell ref="E7:E8"/>
    <mergeCell ref="E6:AD6"/>
  </mergeCells>
  <phoneticPr fontId="9" type="noConversion"/>
  <pageMargins left="0.70866141732283472" right="0" top="0.59055118110236227" bottom="0.39370078740157483" header="0.31496062992125984" footer="0.31496062992125984"/>
  <pageSetup paperSize="9" scale="4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F83E3-C3D5-4E69-9C59-66D76FA42F4E}">
  <sheetPr>
    <tabColor rgb="FFFF0000"/>
    <pageSetUpPr fitToPage="1"/>
  </sheetPr>
  <dimension ref="A1:AF119"/>
  <sheetViews>
    <sheetView tabSelected="1" zoomScale="71" zoomScaleNormal="71" workbookViewId="0">
      <pane xSplit="2" ySplit="8" topLeftCell="C21" activePane="bottomRight" state="frozen"/>
      <selection activeCell="Q24" sqref="Q24"/>
      <selection pane="topRight" activeCell="Q24" sqref="Q24"/>
      <selection pane="bottomLeft" activeCell="Q24" sqref="Q24"/>
      <selection pane="bottomRight" activeCell="C24" sqref="C24:C28"/>
    </sheetView>
  </sheetViews>
  <sheetFormatPr defaultColWidth="9" defaultRowHeight="15.75" x14ac:dyDescent="0.25"/>
  <cols>
    <col min="1" max="1" width="6.125" style="17" customWidth="1"/>
    <col min="2" max="2" width="46.375" style="20" customWidth="1"/>
    <col min="3" max="3" width="10.375" style="21" bestFit="1" customWidth="1"/>
    <col min="4" max="5" width="9.125" style="21" bestFit="1" customWidth="1"/>
    <col min="6" max="7" width="9.125" style="21" customWidth="1"/>
    <col min="8" max="8" width="13.5" style="17" customWidth="1"/>
    <col min="9" max="29" width="9.125" style="17" bestFit="1" customWidth="1"/>
    <col min="30" max="16384" width="9" style="17"/>
  </cols>
  <sheetData>
    <row r="1" spans="1:32" ht="20.25" x14ac:dyDescent="0.25">
      <c r="A1" s="28" t="s">
        <v>117</v>
      </c>
      <c r="B1" s="27"/>
      <c r="C1" s="24"/>
      <c r="D1" s="24"/>
      <c r="E1" s="24"/>
      <c r="F1" s="24"/>
      <c r="G1" s="24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8"/>
      <c r="AC1" s="25"/>
      <c r="AD1" s="25"/>
      <c r="AE1" s="25"/>
    </row>
    <row r="2" spans="1:32" ht="18" customHeight="1" x14ac:dyDescent="0.25">
      <c r="A2" s="96" t="s">
        <v>118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25"/>
      <c r="AE2" s="25"/>
    </row>
    <row r="3" spans="1:32" ht="18" customHeight="1" x14ac:dyDescent="0.25">
      <c r="A3" s="98" t="str">
        <f>'đã chi'!A3</f>
        <v>(Kèm theo Quyết định số:          /QĐ-UBND ngày      tháng 9 năm 2025 của UBND xã)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</row>
    <row r="4" spans="1:32" ht="11.1" customHeight="1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5"/>
      <c r="AE4" s="25"/>
    </row>
    <row r="5" spans="1:32" ht="18" customHeigh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34" t="s">
        <v>133</v>
      </c>
      <c r="AD5" s="25"/>
      <c r="AE5" s="25"/>
    </row>
    <row r="6" spans="1:32" ht="18" customHeight="1" x14ac:dyDescent="0.25">
      <c r="A6" s="90"/>
      <c r="B6" s="89" t="s">
        <v>119</v>
      </c>
      <c r="C6" s="88" t="s">
        <v>0</v>
      </c>
      <c r="D6" s="88" t="s">
        <v>1</v>
      </c>
      <c r="E6" s="88" t="s">
        <v>2</v>
      </c>
      <c r="F6" s="99" t="s">
        <v>130</v>
      </c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1"/>
    </row>
    <row r="7" spans="1:32" ht="18" customHeight="1" x14ac:dyDescent="0.25">
      <c r="A7" s="90"/>
      <c r="B7" s="89"/>
      <c r="C7" s="88"/>
      <c r="D7" s="88"/>
      <c r="E7" s="88"/>
      <c r="F7" s="88" t="s">
        <v>135</v>
      </c>
      <c r="G7" s="88" t="s">
        <v>6</v>
      </c>
      <c r="H7" s="97" t="s">
        <v>131</v>
      </c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83" t="s">
        <v>134</v>
      </c>
      <c r="AE7" s="83" t="s">
        <v>85</v>
      </c>
      <c r="AF7" s="102" t="s">
        <v>141</v>
      </c>
    </row>
    <row r="8" spans="1:32" ht="107.45" customHeight="1" x14ac:dyDescent="0.25">
      <c r="A8" s="90"/>
      <c r="B8" s="89"/>
      <c r="C8" s="88"/>
      <c r="D8" s="88"/>
      <c r="E8" s="88"/>
      <c r="F8" s="88"/>
      <c r="G8" s="88"/>
      <c r="H8" s="3" t="s">
        <v>120</v>
      </c>
      <c r="I8" s="3" t="s">
        <v>121</v>
      </c>
      <c r="J8" s="3" t="s">
        <v>122</v>
      </c>
      <c r="K8" s="3" t="s">
        <v>123</v>
      </c>
      <c r="L8" s="3" t="s">
        <v>124</v>
      </c>
      <c r="M8" s="3" t="s">
        <v>125</v>
      </c>
      <c r="N8" s="3" t="s">
        <v>126</v>
      </c>
      <c r="O8" s="3" t="s">
        <v>127</v>
      </c>
      <c r="P8" s="3" t="s">
        <v>128</v>
      </c>
      <c r="Q8" s="23" t="s">
        <v>16</v>
      </c>
      <c r="R8" s="3" t="s">
        <v>17</v>
      </c>
      <c r="S8" s="3" t="s">
        <v>18</v>
      </c>
      <c r="T8" s="3" t="s">
        <v>19</v>
      </c>
      <c r="U8" s="23" t="s">
        <v>20</v>
      </c>
      <c r="V8" s="23" t="s">
        <v>21</v>
      </c>
      <c r="W8" s="23" t="s">
        <v>22</v>
      </c>
      <c r="X8" s="23" t="s">
        <v>23</v>
      </c>
      <c r="Y8" s="23" t="s">
        <v>24</v>
      </c>
      <c r="Z8" s="23" t="s">
        <v>25</v>
      </c>
      <c r="AA8" s="23" t="s">
        <v>26</v>
      </c>
      <c r="AB8" s="23" t="s">
        <v>27</v>
      </c>
      <c r="AC8" s="3" t="s">
        <v>129</v>
      </c>
      <c r="AD8" s="84"/>
      <c r="AE8" s="84"/>
      <c r="AF8" s="103"/>
    </row>
    <row r="9" spans="1:32" ht="23.1" customHeight="1" x14ac:dyDescent="0.25">
      <c r="A9" s="6" t="s">
        <v>3</v>
      </c>
      <c r="B9" s="7" t="s">
        <v>4</v>
      </c>
      <c r="C9" s="29">
        <f>C10+C74+C77+C88+C89</f>
        <v>124973.15575000001</v>
      </c>
      <c r="D9" s="29">
        <f>D10+D74+D77+D88+D89</f>
        <v>58347.376076400004</v>
      </c>
      <c r="E9" s="29">
        <f>E10+E74+E77+E88+E89</f>
        <v>66625.606981600009</v>
      </c>
      <c r="F9" s="29"/>
      <c r="G9" s="29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22"/>
      <c r="AE9" s="22"/>
      <c r="AF9" s="51"/>
    </row>
    <row r="10" spans="1:32" ht="18.600000000000001" customHeight="1" x14ac:dyDescent="0.25">
      <c r="A10" s="6" t="s">
        <v>5</v>
      </c>
      <c r="B10" s="7" t="s">
        <v>6</v>
      </c>
      <c r="C10" s="29">
        <f>SUMIF($A$11:$A$73,"&gt;0",C11:C73)</f>
        <v>118518.56075</v>
      </c>
      <c r="D10" s="29">
        <f>SUMIF($A$11:$A$73,"&gt;0",D11:D73)</f>
        <v>57089.2710764</v>
      </c>
      <c r="E10" s="29">
        <f>SUMIF($A$11:$A$73,"&gt;0",E11:E73)</f>
        <v>61429.116981600004</v>
      </c>
      <c r="F10" s="29"/>
      <c r="G10" s="29">
        <f>SUMIF($A$11:$A$73,"&gt;0",G11:G73)</f>
        <v>61036.117972000007</v>
      </c>
      <c r="H10" s="33">
        <f t="shared" ref="H10:N10" si="0">+H11+H13+H16+H21+H29+H30+H31+H43+H46+H53+H54+H68+H69</f>
        <v>1343.0351879999998</v>
      </c>
      <c r="I10" s="33">
        <f t="shared" si="0"/>
        <v>300.09853600000002</v>
      </c>
      <c r="J10" s="33">
        <f t="shared" si="0"/>
        <v>1120.5045359999999</v>
      </c>
      <c r="K10" s="33">
        <f t="shared" si="0"/>
        <v>1363.0781360000001</v>
      </c>
      <c r="L10" s="33">
        <f t="shared" si="0"/>
        <v>11278.155984000001</v>
      </c>
      <c r="M10" s="33">
        <f t="shared" si="0"/>
        <v>171.4</v>
      </c>
      <c r="N10" s="33">
        <f t="shared" si="0"/>
        <v>910.03459199999998</v>
      </c>
      <c r="O10" s="33"/>
      <c r="P10" s="33"/>
      <c r="Q10" s="33">
        <f t="shared" ref="Q10:AB10" si="1">+Q11+Q13+Q16+Q21+Q29+Q30+Q31+Q43+Q46+Q53+Q54+Q68</f>
        <v>3725.8569999999995</v>
      </c>
      <c r="R10" s="33">
        <f t="shared" si="1"/>
        <v>3210.9409999999993</v>
      </c>
      <c r="S10" s="33">
        <f t="shared" si="1"/>
        <v>3739.1190000000001</v>
      </c>
      <c r="T10" s="33">
        <f t="shared" si="1"/>
        <v>3532.8209999999999</v>
      </c>
      <c r="U10" s="33">
        <f t="shared" si="1"/>
        <v>3761.9659999999999</v>
      </c>
      <c r="V10" s="33">
        <f t="shared" si="1"/>
        <v>3320.3380000000002</v>
      </c>
      <c r="W10" s="33">
        <f t="shared" si="1"/>
        <v>3900.6159999999995</v>
      </c>
      <c r="X10" s="33">
        <f t="shared" si="1"/>
        <v>3455.0550000000003</v>
      </c>
      <c r="Y10" s="33">
        <f t="shared" si="1"/>
        <v>3577.299</v>
      </c>
      <c r="Z10" s="33">
        <f t="shared" si="1"/>
        <v>3025.83</v>
      </c>
      <c r="AA10" s="33">
        <f t="shared" si="1"/>
        <v>4142.085</v>
      </c>
      <c r="AB10" s="33">
        <f t="shared" si="1"/>
        <v>4356.326</v>
      </c>
      <c r="AC10" s="22"/>
      <c r="AD10" s="22"/>
      <c r="AE10" s="22"/>
      <c r="AF10" s="51"/>
    </row>
    <row r="11" spans="1:32" ht="18.75" x14ac:dyDescent="0.25">
      <c r="A11" s="10">
        <v>1</v>
      </c>
      <c r="B11" s="5" t="s">
        <v>7</v>
      </c>
      <c r="C11" s="31">
        <v>5019.5733300000002</v>
      </c>
      <c r="D11" s="31">
        <v>1026.5571404</v>
      </c>
      <c r="E11" s="31">
        <f>C11-D11</f>
        <v>3993.0161896</v>
      </c>
      <c r="F11" s="31"/>
      <c r="G11" s="31">
        <f>SUM(H11:AC11)</f>
        <v>3993.2053799999999</v>
      </c>
      <c r="H11" s="22">
        <v>1343.0351879999998</v>
      </c>
      <c r="I11" s="22">
        <v>300.09853600000002</v>
      </c>
      <c r="J11" s="22">
        <v>1120.5045359999999</v>
      </c>
      <c r="K11" s="22">
        <v>644.07813599999997</v>
      </c>
      <c r="L11" s="22">
        <v>414.08898399999998</v>
      </c>
      <c r="M11" s="22">
        <v>171.4</v>
      </c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51"/>
    </row>
    <row r="12" spans="1:32" ht="75" x14ac:dyDescent="0.25">
      <c r="A12" s="10"/>
      <c r="B12" s="68" t="s">
        <v>145</v>
      </c>
      <c r="C12" s="69">
        <v>5019.5733300000002</v>
      </c>
      <c r="D12" s="69">
        <v>1026.5571404</v>
      </c>
      <c r="E12" s="69">
        <v>3993.0161896</v>
      </c>
      <c r="F12" s="69"/>
      <c r="G12" s="69">
        <v>3993.2053799999999</v>
      </c>
      <c r="H12" s="70">
        <v>1343.0351879999998</v>
      </c>
      <c r="I12" s="70">
        <v>300.09853599999997</v>
      </c>
      <c r="J12" s="70">
        <v>1120.5045359999999</v>
      </c>
      <c r="K12" s="70">
        <v>644.07813599999997</v>
      </c>
      <c r="L12" s="70">
        <v>414.08898399999998</v>
      </c>
      <c r="M12" s="70">
        <v>171.4</v>
      </c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51"/>
    </row>
    <row r="13" spans="1:32" s="18" customFormat="1" ht="18.75" x14ac:dyDescent="0.25">
      <c r="A13" s="10">
        <v>2</v>
      </c>
      <c r="B13" s="5" t="s">
        <v>8</v>
      </c>
      <c r="C13" s="31">
        <v>256</v>
      </c>
      <c r="D13" s="31">
        <v>0</v>
      </c>
      <c r="E13" s="31">
        <v>256</v>
      </c>
      <c r="F13" s="31"/>
      <c r="G13" s="31">
        <f t="shared" ref="G13:G21" si="2">SUM(H13:AC13)</f>
        <v>256</v>
      </c>
      <c r="H13" s="22"/>
      <c r="I13" s="22"/>
      <c r="J13" s="22"/>
      <c r="K13" s="22"/>
      <c r="L13" s="22">
        <v>256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56"/>
    </row>
    <row r="14" spans="1:32" s="18" customFormat="1" ht="56.25" x14ac:dyDescent="0.25">
      <c r="A14" s="10"/>
      <c r="B14" s="71" t="s">
        <v>146</v>
      </c>
      <c r="C14" s="72">
        <v>25</v>
      </c>
      <c r="D14" s="31"/>
      <c r="E14" s="72">
        <v>25</v>
      </c>
      <c r="F14" s="31"/>
      <c r="G14" s="72">
        <v>25</v>
      </c>
      <c r="H14" s="22"/>
      <c r="I14" s="22"/>
      <c r="J14" s="22"/>
      <c r="K14" s="22"/>
      <c r="L14" s="72">
        <v>25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56"/>
    </row>
    <row r="15" spans="1:32" s="18" customFormat="1" ht="37.5" x14ac:dyDescent="0.25">
      <c r="A15" s="10"/>
      <c r="B15" s="71" t="s">
        <v>147</v>
      </c>
      <c r="C15" s="72">
        <v>20</v>
      </c>
      <c r="D15" s="31"/>
      <c r="E15" s="72">
        <v>20</v>
      </c>
      <c r="F15" s="31"/>
      <c r="G15" s="72">
        <v>20</v>
      </c>
      <c r="H15" s="22"/>
      <c r="I15" s="22"/>
      <c r="J15" s="22"/>
      <c r="K15" s="22"/>
      <c r="L15" s="72">
        <v>20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56"/>
    </row>
    <row r="16" spans="1:32" s="18" customFormat="1" ht="18.75" x14ac:dyDescent="0.25">
      <c r="A16" s="10">
        <v>3</v>
      </c>
      <c r="B16" s="5" t="s">
        <v>9</v>
      </c>
      <c r="C16" s="31">
        <v>223</v>
      </c>
      <c r="D16" s="31">
        <v>77</v>
      </c>
      <c r="E16" s="31">
        <v>146</v>
      </c>
      <c r="F16" s="31"/>
      <c r="G16" s="31">
        <f t="shared" si="2"/>
        <v>146</v>
      </c>
      <c r="H16" s="22"/>
      <c r="I16" s="22"/>
      <c r="J16" s="22"/>
      <c r="K16" s="22"/>
      <c r="L16" s="22"/>
      <c r="M16" s="22"/>
      <c r="N16" s="22">
        <v>146</v>
      </c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56"/>
    </row>
    <row r="17" spans="1:32" s="18" customFormat="1" ht="37.5" x14ac:dyDescent="0.25">
      <c r="A17" s="10" t="s">
        <v>148</v>
      </c>
      <c r="B17" s="73" t="s">
        <v>149</v>
      </c>
      <c r="C17" s="63">
        <v>143</v>
      </c>
      <c r="D17" s="31">
        <v>77</v>
      </c>
      <c r="E17" s="63">
        <v>66.030366000000001</v>
      </c>
      <c r="F17" s="31"/>
      <c r="G17" s="63">
        <v>66.030366000000001</v>
      </c>
      <c r="H17" s="22"/>
      <c r="I17" s="22"/>
      <c r="J17" s="22"/>
      <c r="K17" s="22"/>
      <c r="L17" s="22"/>
      <c r="M17" s="22"/>
      <c r="N17" s="22">
        <v>66.030366000000001</v>
      </c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56"/>
    </row>
    <row r="18" spans="1:32" s="18" customFormat="1" ht="18.75" x14ac:dyDescent="0.25">
      <c r="A18" s="10" t="s">
        <v>150</v>
      </c>
      <c r="B18" s="73" t="s">
        <v>151</v>
      </c>
      <c r="C18" s="63">
        <v>10</v>
      </c>
      <c r="D18" s="31"/>
      <c r="E18" s="63">
        <v>10</v>
      </c>
      <c r="F18" s="31"/>
      <c r="G18" s="63">
        <v>10</v>
      </c>
      <c r="H18" s="22"/>
      <c r="I18" s="22"/>
      <c r="J18" s="22"/>
      <c r="K18" s="22"/>
      <c r="L18" s="22"/>
      <c r="M18" s="22"/>
      <c r="N18" s="22">
        <v>10</v>
      </c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56"/>
    </row>
    <row r="19" spans="1:32" s="18" customFormat="1" ht="18.75" x14ac:dyDescent="0.25">
      <c r="A19" s="10" t="s">
        <v>152</v>
      </c>
      <c r="B19" s="73" t="s">
        <v>153</v>
      </c>
      <c r="C19" s="63">
        <v>70</v>
      </c>
      <c r="D19" s="31"/>
      <c r="E19" s="63">
        <v>70</v>
      </c>
      <c r="F19" s="31"/>
      <c r="G19" s="63">
        <v>70</v>
      </c>
      <c r="H19" s="22"/>
      <c r="I19" s="22"/>
      <c r="J19" s="22"/>
      <c r="K19" s="22"/>
      <c r="L19" s="22"/>
      <c r="M19" s="22"/>
      <c r="N19" s="22">
        <v>70</v>
      </c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56"/>
    </row>
    <row r="20" spans="1:32" s="18" customFormat="1" ht="37.5" x14ac:dyDescent="0.25">
      <c r="A20" s="10"/>
      <c r="B20" s="71" t="s">
        <v>154</v>
      </c>
      <c r="C20" s="74">
        <v>70</v>
      </c>
      <c r="D20" s="31"/>
      <c r="E20" s="74">
        <v>70</v>
      </c>
      <c r="F20" s="31"/>
      <c r="G20" s="74">
        <v>70</v>
      </c>
      <c r="H20" s="70"/>
      <c r="I20" s="70"/>
      <c r="J20" s="70"/>
      <c r="K20" s="70"/>
      <c r="L20" s="70"/>
      <c r="M20" s="70"/>
      <c r="N20" s="70">
        <v>70</v>
      </c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56"/>
    </row>
    <row r="21" spans="1:32" s="18" customFormat="1" ht="18.75" x14ac:dyDescent="0.25">
      <c r="A21" s="10">
        <v>4</v>
      </c>
      <c r="B21" s="5" t="s">
        <v>10</v>
      </c>
      <c r="C21" s="31">
        <v>128</v>
      </c>
      <c r="D21" s="31"/>
      <c r="E21" s="31">
        <f>C21</f>
        <v>128</v>
      </c>
      <c r="F21" s="31"/>
      <c r="G21" s="31">
        <f t="shared" si="2"/>
        <v>128</v>
      </c>
      <c r="H21" s="22"/>
      <c r="I21" s="22"/>
      <c r="J21" s="22"/>
      <c r="K21" s="22"/>
      <c r="L21" s="22"/>
      <c r="M21" s="22"/>
      <c r="N21" s="22">
        <v>128</v>
      </c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56"/>
    </row>
    <row r="22" spans="1:32" s="18" customFormat="1" ht="37.5" x14ac:dyDescent="0.25">
      <c r="A22" s="10" t="s">
        <v>155</v>
      </c>
      <c r="B22" s="75" t="s">
        <v>149</v>
      </c>
      <c r="C22" s="31"/>
      <c r="D22" s="31"/>
      <c r="E22" s="31"/>
      <c r="F22" s="31"/>
      <c r="G22" s="3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56"/>
    </row>
    <row r="23" spans="1:32" s="18" customFormat="1" ht="18.75" x14ac:dyDescent="0.25">
      <c r="A23" s="10" t="s">
        <v>156</v>
      </c>
      <c r="B23" s="75" t="s">
        <v>151</v>
      </c>
      <c r="C23" s="31"/>
      <c r="D23" s="31"/>
      <c r="E23" s="31"/>
      <c r="F23" s="31"/>
      <c r="G23" s="3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56"/>
    </row>
    <row r="24" spans="1:32" s="18" customFormat="1" ht="18.75" x14ac:dyDescent="0.25">
      <c r="A24" s="10" t="s">
        <v>157</v>
      </c>
      <c r="B24" s="75" t="s">
        <v>158</v>
      </c>
      <c r="C24" s="63">
        <v>128</v>
      </c>
      <c r="D24" s="31"/>
      <c r="E24" s="63">
        <v>128</v>
      </c>
      <c r="F24" s="31"/>
      <c r="G24" s="63">
        <v>128</v>
      </c>
      <c r="H24" s="22"/>
      <c r="I24" s="22"/>
      <c r="J24" s="22"/>
      <c r="K24" s="22"/>
      <c r="L24" s="22"/>
      <c r="M24" s="22"/>
      <c r="N24" s="63">
        <v>128</v>
      </c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56"/>
    </row>
    <row r="25" spans="1:32" s="18" customFormat="1" ht="18.75" x14ac:dyDescent="0.25">
      <c r="A25" s="10"/>
      <c r="B25" s="71" t="s">
        <v>175</v>
      </c>
      <c r="C25" s="74">
        <v>15</v>
      </c>
      <c r="D25" s="69"/>
      <c r="E25" s="74">
        <v>15</v>
      </c>
      <c r="F25" s="69"/>
      <c r="G25" s="74">
        <v>15</v>
      </c>
      <c r="H25" s="70"/>
      <c r="I25" s="70"/>
      <c r="J25" s="70"/>
      <c r="K25" s="70"/>
      <c r="L25" s="70"/>
      <c r="M25" s="70"/>
      <c r="N25" s="74">
        <v>15</v>
      </c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56"/>
    </row>
    <row r="26" spans="1:32" s="18" customFormat="1" ht="18.75" x14ac:dyDescent="0.25">
      <c r="A26" s="10"/>
      <c r="B26" s="71" t="s">
        <v>176</v>
      </c>
      <c r="C26" s="74">
        <v>25</v>
      </c>
      <c r="D26" s="69"/>
      <c r="E26" s="74">
        <v>25</v>
      </c>
      <c r="F26" s="69"/>
      <c r="G26" s="74">
        <v>25</v>
      </c>
      <c r="H26" s="70"/>
      <c r="I26" s="70"/>
      <c r="J26" s="70"/>
      <c r="K26" s="70"/>
      <c r="L26" s="70"/>
      <c r="M26" s="70"/>
      <c r="N26" s="74">
        <v>25</v>
      </c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56"/>
    </row>
    <row r="27" spans="1:32" s="18" customFormat="1" ht="18.75" x14ac:dyDescent="0.25">
      <c r="A27" s="10"/>
      <c r="B27" s="71" t="s">
        <v>159</v>
      </c>
      <c r="C27" s="74">
        <v>30</v>
      </c>
      <c r="D27" s="69"/>
      <c r="E27" s="74">
        <v>30</v>
      </c>
      <c r="F27" s="69"/>
      <c r="G27" s="74">
        <v>30</v>
      </c>
      <c r="H27" s="70"/>
      <c r="I27" s="70"/>
      <c r="J27" s="70"/>
      <c r="K27" s="70"/>
      <c r="L27" s="70"/>
      <c r="M27" s="70"/>
      <c r="N27" s="74">
        <v>30</v>
      </c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56"/>
    </row>
    <row r="28" spans="1:32" s="18" customFormat="1" ht="18.75" x14ac:dyDescent="0.25">
      <c r="A28" s="10"/>
      <c r="B28" s="71" t="s">
        <v>160</v>
      </c>
      <c r="C28" s="74">
        <v>58</v>
      </c>
      <c r="D28" s="69"/>
      <c r="E28" s="74">
        <v>58</v>
      </c>
      <c r="F28" s="69"/>
      <c r="G28" s="74">
        <v>58</v>
      </c>
      <c r="H28" s="70"/>
      <c r="I28" s="70"/>
      <c r="J28" s="70"/>
      <c r="K28" s="70"/>
      <c r="L28" s="70"/>
      <c r="M28" s="70"/>
      <c r="N28" s="74">
        <v>58</v>
      </c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56"/>
    </row>
    <row r="29" spans="1:32" s="18" customFormat="1" ht="18.75" x14ac:dyDescent="0.25">
      <c r="A29" s="10">
        <v>5</v>
      </c>
      <c r="B29" s="5" t="s">
        <v>11</v>
      </c>
      <c r="C29" s="31"/>
      <c r="D29" s="31"/>
      <c r="E29" s="31">
        <f>C29-D29</f>
        <v>0</v>
      </c>
      <c r="F29" s="31"/>
      <c r="G29" s="3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56"/>
    </row>
    <row r="30" spans="1:32" s="18" customFormat="1" ht="18.75" x14ac:dyDescent="0.25">
      <c r="A30" s="10">
        <v>6</v>
      </c>
      <c r="B30" s="5" t="s">
        <v>12</v>
      </c>
      <c r="C30" s="31"/>
      <c r="D30" s="31"/>
      <c r="E30" s="31">
        <f>C30-D30</f>
        <v>0</v>
      </c>
      <c r="F30" s="31"/>
      <c r="G30" s="31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56"/>
    </row>
    <row r="31" spans="1:32" ht="18.75" x14ac:dyDescent="0.25">
      <c r="A31" s="10">
        <v>7</v>
      </c>
      <c r="B31" s="5" t="s">
        <v>13</v>
      </c>
      <c r="C31" s="31">
        <f>+C32+C33+C34+C41+C42</f>
        <v>91956.079100000003</v>
      </c>
      <c r="D31" s="31">
        <f t="shared" ref="D31" si="3">+D32+D33+D34+D41+D42</f>
        <v>45130.884999999995</v>
      </c>
      <c r="E31" s="31">
        <f>+E32+E33+E34+E41+E42</f>
        <v>46824.878000000004</v>
      </c>
      <c r="F31" s="31"/>
      <c r="G31" s="31">
        <f>E31</f>
        <v>46824.878000000004</v>
      </c>
      <c r="H31" s="31"/>
      <c r="I31" s="31"/>
      <c r="J31" s="31"/>
      <c r="K31" s="31"/>
      <c r="L31" s="31">
        <f>+L32+L33+L34+L41+L42</f>
        <v>2389.067</v>
      </c>
      <c r="M31" s="31"/>
      <c r="N31" s="31"/>
      <c r="O31" s="31"/>
      <c r="P31" s="31"/>
      <c r="Q31" s="31">
        <f>+Q32+Q33+Q34+Q41+Q42</f>
        <v>3725.8569999999995</v>
      </c>
      <c r="R31" s="31">
        <f t="shared" ref="R31:AB31" si="4">+R32+R33+R34+R41+R42</f>
        <v>3210.9409999999993</v>
      </c>
      <c r="S31" s="31">
        <f t="shared" si="4"/>
        <v>3739.1190000000001</v>
      </c>
      <c r="T31" s="31">
        <f t="shared" si="4"/>
        <v>3532.8209999999999</v>
      </c>
      <c r="U31" s="31">
        <f t="shared" si="4"/>
        <v>3761.9659999999999</v>
      </c>
      <c r="V31" s="31">
        <f t="shared" si="4"/>
        <v>3320.3380000000002</v>
      </c>
      <c r="W31" s="31">
        <f t="shared" si="4"/>
        <v>3900.6159999999995</v>
      </c>
      <c r="X31" s="31">
        <f t="shared" si="4"/>
        <v>3455.0550000000003</v>
      </c>
      <c r="Y31" s="31">
        <f t="shared" si="4"/>
        <v>3577.299</v>
      </c>
      <c r="Z31" s="31">
        <f t="shared" si="4"/>
        <v>3025.83</v>
      </c>
      <c r="AA31" s="31">
        <f t="shared" si="4"/>
        <v>4142.085</v>
      </c>
      <c r="AB31" s="31">
        <f t="shared" si="4"/>
        <v>4356.326</v>
      </c>
      <c r="AC31" s="22"/>
      <c r="AD31" s="22"/>
      <c r="AE31" s="22"/>
      <c r="AF31" s="51"/>
    </row>
    <row r="32" spans="1:32" s="18" customFormat="1" ht="18.75" x14ac:dyDescent="0.25">
      <c r="A32" s="10" t="s">
        <v>14</v>
      </c>
      <c r="B32" s="5" t="s">
        <v>15</v>
      </c>
      <c r="C32" s="31">
        <v>79072.079100000003</v>
      </c>
      <c r="D32" s="31">
        <v>36589</v>
      </c>
      <c r="E32" s="31">
        <f>+G32</f>
        <v>42482.762999999999</v>
      </c>
      <c r="F32" s="31"/>
      <c r="G32" s="31">
        <f>SUM(H32:AC32)</f>
        <v>42482.762999999999</v>
      </c>
      <c r="H32" s="22"/>
      <c r="I32" s="22"/>
      <c r="J32" s="22"/>
      <c r="K32" s="22"/>
      <c r="L32" s="22"/>
      <c r="M32" s="22"/>
      <c r="N32" s="22"/>
      <c r="O32" s="22"/>
      <c r="P32" s="22"/>
      <c r="Q32" s="31">
        <f>'dự toán'!O17-'đã chi'!P18</f>
        <v>3637.8569999999995</v>
      </c>
      <c r="R32" s="31">
        <f>'dự toán'!P17-'đã chi'!Q18</f>
        <v>3131.3409999999994</v>
      </c>
      <c r="S32" s="31">
        <f>'dự toán'!Q17-'đã chi'!R18</f>
        <v>3624.1190000000001</v>
      </c>
      <c r="T32" s="31">
        <f>'dự toán'!R17-'đã chi'!S18</f>
        <v>3349.931</v>
      </c>
      <c r="U32" s="31">
        <f>'dự toán'!S17-'đã chi'!T18</f>
        <v>3608.9659999999999</v>
      </c>
      <c r="V32" s="31">
        <f>'dự toán'!T17-'đã chi'!U18</f>
        <v>3185.3380000000002</v>
      </c>
      <c r="W32" s="31">
        <f>'dự toán'!U17-'đã chi'!V18</f>
        <v>3750.6159999999995</v>
      </c>
      <c r="X32" s="31">
        <f>'dự toán'!V17-'đã chi'!W18</f>
        <v>3160.0550000000003</v>
      </c>
      <c r="Y32" s="31">
        <f>'dự toán'!W17-'đã chi'!X18</f>
        <v>3577.299</v>
      </c>
      <c r="Z32" s="31">
        <f>'dự toán'!X17-'đã chi'!Y18</f>
        <v>3025.83</v>
      </c>
      <c r="AA32" s="31">
        <f>'dự toán'!Y17-'đã chi'!Z18</f>
        <v>4101.085</v>
      </c>
      <c r="AB32" s="31">
        <f>'dự toán'!Z17-'đã chi'!AA18</f>
        <v>4330.326</v>
      </c>
      <c r="AC32" s="22"/>
      <c r="AD32" s="22"/>
      <c r="AE32" s="22"/>
      <c r="AF32" s="56"/>
    </row>
    <row r="33" spans="1:32" ht="18.75" x14ac:dyDescent="0.25">
      <c r="A33" s="10" t="s">
        <v>28</v>
      </c>
      <c r="B33" s="5" t="s">
        <v>29</v>
      </c>
      <c r="C33" s="31">
        <v>7259</v>
      </c>
      <c r="D33" s="31">
        <v>7258.9520000000002</v>
      </c>
      <c r="E33" s="31">
        <f>C33-D33</f>
        <v>4.7999999999774445E-2</v>
      </c>
      <c r="F33" s="31"/>
      <c r="G33" s="31">
        <f t="shared" ref="G33:G73" si="5">SUM(H33:AC33)</f>
        <v>0</v>
      </c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51"/>
    </row>
    <row r="34" spans="1:32" ht="18.75" x14ac:dyDescent="0.25">
      <c r="A34" s="10" t="s">
        <v>30</v>
      </c>
      <c r="B34" s="5" t="s">
        <v>31</v>
      </c>
      <c r="C34" s="31">
        <f t="shared" ref="C34:D34" si="6">SUM(C35:C40)</f>
        <v>4755</v>
      </c>
      <c r="D34" s="31">
        <f t="shared" si="6"/>
        <v>1282.933</v>
      </c>
      <c r="E34" s="31">
        <f>SUM(E35:E40)</f>
        <v>3472.067</v>
      </c>
      <c r="F34" s="31"/>
      <c r="G34" s="31">
        <f>SUM(H34:AC34)</f>
        <v>3472.5569999999998</v>
      </c>
      <c r="H34" s="22"/>
      <c r="I34" s="22"/>
      <c r="J34" s="22"/>
      <c r="K34" s="22"/>
      <c r="L34" s="22">
        <f>SUM(L35:L37)</f>
        <v>2207.067</v>
      </c>
      <c r="M34" s="22"/>
      <c r="N34" s="22"/>
      <c r="O34" s="22"/>
      <c r="P34" s="22"/>
      <c r="Q34" s="22">
        <f>+Q35+Q36+Q37+Q38+Q39+Q40</f>
        <v>88</v>
      </c>
      <c r="R34" s="22">
        <f t="shared" ref="R34:AB34" si="7">+R35+R36+R37+R38+R39+R40</f>
        <v>79.599999999999994</v>
      </c>
      <c r="S34" s="22">
        <f t="shared" si="7"/>
        <v>115</v>
      </c>
      <c r="T34" s="22">
        <f t="shared" si="7"/>
        <v>182.89</v>
      </c>
      <c r="U34" s="22">
        <f t="shared" si="7"/>
        <v>153</v>
      </c>
      <c r="V34" s="22">
        <f t="shared" si="7"/>
        <v>135</v>
      </c>
      <c r="W34" s="22">
        <f t="shared" si="7"/>
        <v>150</v>
      </c>
      <c r="X34" s="22">
        <f t="shared" si="7"/>
        <v>295</v>
      </c>
      <c r="Y34" s="22">
        <f t="shared" si="7"/>
        <v>0</v>
      </c>
      <c r="Z34" s="22">
        <f t="shared" si="7"/>
        <v>0</v>
      </c>
      <c r="AA34" s="22">
        <f t="shared" si="7"/>
        <v>41</v>
      </c>
      <c r="AB34" s="22">
        <f t="shared" si="7"/>
        <v>26</v>
      </c>
      <c r="AC34" s="22"/>
      <c r="AD34" s="22"/>
      <c r="AE34" s="22"/>
      <c r="AF34" s="51"/>
    </row>
    <row r="35" spans="1:32" ht="18.75" x14ac:dyDescent="0.25">
      <c r="A35" s="10"/>
      <c r="B35" s="5" t="s">
        <v>32</v>
      </c>
      <c r="C35" s="31">
        <v>76.5</v>
      </c>
      <c r="D35" s="31">
        <f>C35</f>
        <v>76.5</v>
      </c>
      <c r="E35" s="31">
        <f t="shared" ref="E35:E42" si="8">C35-D35</f>
        <v>0</v>
      </c>
      <c r="F35" s="31"/>
      <c r="G35" s="31">
        <f t="shared" si="5"/>
        <v>0</v>
      </c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51"/>
    </row>
    <row r="36" spans="1:32" ht="18.600000000000001" customHeight="1" x14ac:dyDescent="0.25">
      <c r="A36" s="10"/>
      <c r="B36" s="5" t="s">
        <v>33</v>
      </c>
      <c r="C36" s="31">
        <v>708.43300000000011</v>
      </c>
      <c r="D36" s="31">
        <f>C36</f>
        <v>708.43300000000011</v>
      </c>
      <c r="E36" s="31">
        <f t="shared" si="8"/>
        <v>0</v>
      </c>
      <c r="F36" s="31"/>
      <c r="G36" s="31">
        <f t="shared" si="5"/>
        <v>0</v>
      </c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51"/>
    </row>
    <row r="37" spans="1:32" s="2" customFormat="1" ht="18.75" x14ac:dyDescent="0.25">
      <c r="A37" s="10"/>
      <c r="B37" s="59" t="s">
        <v>34</v>
      </c>
      <c r="C37" s="60">
        <f>4322-C36-C35</f>
        <v>3537.067</v>
      </c>
      <c r="D37" s="60">
        <v>422</v>
      </c>
      <c r="E37" s="60">
        <f>C37-D37</f>
        <v>3115.067</v>
      </c>
      <c r="F37" s="60"/>
      <c r="G37" s="60">
        <f>SUM(H37:AC37)</f>
        <v>3115.067</v>
      </c>
      <c r="H37" s="22"/>
      <c r="I37" s="22"/>
      <c r="J37" s="22"/>
      <c r="K37" s="22"/>
      <c r="L37" s="22">
        <f>E37-SUM(Q37:AB37)</f>
        <v>2207.067</v>
      </c>
      <c r="M37" s="22"/>
      <c r="N37" s="22"/>
      <c r="O37" s="22"/>
      <c r="P37" s="22"/>
      <c r="Q37" s="63">
        <v>74</v>
      </c>
      <c r="R37" s="63">
        <v>66</v>
      </c>
      <c r="S37" s="63">
        <v>84</v>
      </c>
      <c r="T37" s="63">
        <v>94</v>
      </c>
      <c r="U37" s="63">
        <v>153</v>
      </c>
      <c r="V37" s="63">
        <v>117</v>
      </c>
      <c r="W37" s="63">
        <v>150</v>
      </c>
      <c r="X37" s="63">
        <v>170</v>
      </c>
      <c r="Y37" s="22"/>
      <c r="Z37" s="22"/>
      <c r="AA37" s="22"/>
      <c r="AB37" s="22"/>
      <c r="AC37" s="22"/>
      <c r="AD37" s="22"/>
      <c r="AE37" s="22"/>
      <c r="AF37" s="51"/>
    </row>
    <row r="38" spans="1:32" s="2" customFormat="1" ht="18.75" x14ac:dyDescent="0.25">
      <c r="A38" s="10"/>
      <c r="B38" s="59" t="s">
        <v>35</v>
      </c>
      <c r="C38" s="60">
        <v>137</v>
      </c>
      <c r="D38" s="60">
        <v>36</v>
      </c>
      <c r="E38" s="60">
        <f>C38-D38</f>
        <v>101</v>
      </c>
      <c r="F38" s="60"/>
      <c r="G38" s="60">
        <f>SUM(H38:AC38)</f>
        <v>101.49000000000001</v>
      </c>
      <c r="H38" s="22"/>
      <c r="I38" s="22"/>
      <c r="J38" s="22"/>
      <c r="K38" s="22"/>
      <c r="L38" s="22"/>
      <c r="M38" s="22"/>
      <c r="N38" s="22"/>
      <c r="O38" s="22"/>
      <c r="P38" s="22"/>
      <c r="Q38" s="22">
        <v>14</v>
      </c>
      <c r="R38" s="22">
        <v>13.6</v>
      </c>
      <c r="S38" s="22">
        <v>31</v>
      </c>
      <c r="T38" s="22">
        <v>42.89</v>
      </c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51"/>
    </row>
    <row r="39" spans="1:32" s="2" customFormat="1" ht="18.75" x14ac:dyDescent="0.25">
      <c r="A39" s="10"/>
      <c r="B39" s="5" t="s">
        <v>36</v>
      </c>
      <c r="C39" s="31">
        <v>268</v>
      </c>
      <c r="D39" s="31">
        <v>40</v>
      </c>
      <c r="E39" s="31">
        <f t="shared" si="8"/>
        <v>228</v>
      </c>
      <c r="F39" s="31"/>
      <c r="G39" s="31">
        <f t="shared" si="5"/>
        <v>228</v>
      </c>
      <c r="H39" s="22"/>
      <c r="I39" s="22"/>
      <c r="J39" s="22"/>
      <c r="K39" s="22"/>
      <c r="L39" s="22"/>
      <c r="M39" s="22"/>
      <c r="N39" s="22"/>
      <c r="O39" s="22"/>
      <c r="P39" s="22"/>
      <c r="Q39" s="64"/>
      <c r="R39" s="64"/>
      <c r="S39" s="64"/>
      <c r="T39" s="64">
        <v>18</v>
      </c>
      <c r="U39" s="64"/>
      <c r="V39" s="64">
        <v>18</v>
      </c>
      <c r="W39" s="64"/>
      <c r="X39" s="82">
        <v>125</v>
      </c>
      <c r="Y39" s="82"/>
      <c r="Z39" s="82"/>
      <c r="AA39" s="82">
        <v>41</v>
      </c>
      <c r="AB39" s="82">
        <v>26</v>
      </c>
      <c r="AC39" s="22"/>
      <c r="AD39" s="22"/>
      <c r="AE39" s="22"/>
      <c r="AF39" s="51"/>
    </row>
    <row r="40" spans="1:32" s="2" customFormat="1" ht="18.75" x14ac:dyDescent="0.25">
      <c r="A40" s="10"/>
      <c r="B40" s="5" t="s">
        <v>37</v>
      </c>
      <c r="C40" s="31">
        <v>28</v>
      </c>
      <c r="D40" s="31"/>
      <c r="E40" s="31">
        <f t="shared" si="8"/>
        <v>28</v>
      </c>
      <c r="F40" s="31"/>
      <c r="G40" s="31">
        <f t="shared" si="5"/>
        <v>28</v>
      </c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>
        <v>28</v>
      </c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51"/>
    </row>
    <row r="41" spans="1:32" ht="18.75" x14ac:dyDescent="0.25">
      <c r="A41" s="10" t="s">
        <v>38</v>
      </c>
      <c r="B41" s="5" t="s">
        <v>39</v>
      </c>
      <c r="C41" s="31">
        <v>182</v>
      </c>
      <c r="D41" s="31"/>
      <c r="E41" s="31">
        <f t="shared" si="8"/>
        <v>182</v>
      </c>
      <c r="F41" s="31"/>
      <c r="G41" s="31">
        <f t="shared" si="5"/>
        <v>182</v>
      </c>
      <c r="H41" s="22"/>
      <c r="I41" s="22"/>
      <c r="J41" s="22"/>
      <c r="K41" s="22"/>
      <c r="L41" s="22">
        <v>182</v>
      </c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51"/>
    </row>
    <row r="42" spans="1:32" ht="37.5" x14ac:dyDescent="0.25">
      <c r="A42" s="10" t="s">
        <v>40</v>
      </c>
      <c r="B42" s="5" t="s">
        <v>41</v>
      </c>
      <c r="C42" s="31">
        <f>2911-16-2207</f>
        <v>688</v>
      </c>
      <c r="D42" s="31"/>
      <c r="E42" s="31">
        <f t="shared" si="8"/>
        <v>688</v>
      </c>
      <c r="F42" s="31"/>
      <c r="G42" s="31">
        <v>688</v>
      </c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51"/>
    </row>
    <row r="43" spans="1:32" s="18" customFormat="1" ht="18.75" x14ac:dyDescent="0.25">
      <c r="A43" s="10">
        <v>8</v>
      </c>
      <c r="B43" s="5" t="s">
        <v>42</v>
      </c>
      <c r="C43" s="31">
        <f>SUM(C44:C45)</f>
        <v>3005</v>
      </c>
      <c r="D43" s="31">
        <f>SUM(D44:D45)</f>
        <v>1502.9468999999999</v>
      </c>
      <c r="E43" s="31">
        <f>SUM(E44:E45)</f>
        <v>1502.0531000000001</v>
      </c>
      <c r="F43" s="31"/>
      <c r="G43" s="31">
        <f t="shared" si="5"/>
        <v>1502</v>
      </c>
      <c r="H43" s="22"/>
      <c r="I43" s="22"/>
      <c r="J43" s="22"/>
      <c r="K43" s="22"/>
      <c r="L43" s="22">
        <v>1502</v>
      </c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56"/>
    </row>
    <row r="44" spans="1:32" ht="37.5" x14ac:dyDescent="0.25">
      <c r="A44" s="10"/>
      <c r="B44" s="5" t="s">
        <v>43</v>
      </c>
      <c r="C44" s="31">
        <v>1110</v>
      </c>
      <c r="D44" s="31">
        <v>561.35429999999997</v>
      </c>
      <c r="E44" s="31">
        <f>C44-D44</f>
        <v>548.64570000000003</v>
      </c>
      <c r="F44" s="31"/>
      <c r="G44" s="31">
        <f>E44-F44</f>
        <v>548.64570000000003</v>
      </c>
      <c r="H44" s="22"/>
      <c r="I44" s="22"/>
      <c r="J44" s="22"/>
      <c r="K44" s="22"/>
      <c r="L44" s="31">
        <v>548.64570000000003</v>
      </c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51"/>
    </row>
    <row r="45" spans="1:32" ht="37.5" x14ac:dyDescent="0.25">
      <c r="A45" s="10"/>
      <c r="B45" s="5" t="s">
        <v>44</v>
      </c>
      <c r="C45" s="31">
        <v>1895</v>
      </c>
      <c r="D45" s="31">
        <v>941.59259999999995</v>
      </c>
      <c r="E45" s="31">
        <f>C45-D45</f>
        <v>953.40740000000005</v>
      </c>
      <c r="F45" s="31"/>
      <c r="G45" s="31">
        <f>E45-F45</f>
        <v>953.40740000000005</v>
      </c>
      <c r="H45" s="22"/>
      <c r="I45" s="22"/>
      <c r="J45" s="22"/>
      <c r="K45" s="22"/>
      <c r="L45" s="31">
        <v>953.40740000000005</v>
      </c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51"/>
    </row>
    <row r="46" spans="1:32" s="18" customFormat="1" ht="18.75" x14ac:dyDescent="0.25">
      <c r="A46" s="10">
        <v>9</v>
      </c>
      <c r="B46" s="5" t="s">
        <v>45</v>
      </c>
      <c r="C46" s="31">
        <f>SUM(C47:C50)</f>
        <v>14626</v>
      </c>
      <c r="D46" s="31">
        <f>SUM(D47:D50)</f>
        <v>7908.8648999999996</v>
      </c>
      <c r="E46" s="31">
        <f>SUM(E47:E50)</f>
        <v>6717.1351000000004</v>
      </c>
      <c r="F46" s="31"/>
      <c r="G46" s="31">
        <f t="shared" si="5"/>
        <v>6717</v>
      </c>
      <c r="H46" s="22"/>
      <c r="I46" s="22"/>
      <c r="J46" s="22"/>
      <c r="K46" s="22"/>
      <c r="L46" s="22">
        <f>+L47+L48+L49+L50</f>
        <v>6717</v>
      </c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56"/>
    </row>
    <row r="47" spans="1:32" ht="37.5" x14ac:dyDescent="0.25">
      <c r="A47" s="10" t="s">
        <v>161</v>
      </c>
      <c r="B47" s="5" t="s">
        <v>46</v>
      </c>
      <c r="C47" s="31">
        <v>13113</v>
      </c>
      <c r="D47" s="31">
        <v>7301</v>
      </c>
      <c r="E47" s="31">
        <f>C47-D47</f>
        <v>5812</v>
      </c>
      <c r="F47" s="31"/>
      <c r="G47" s="31">
        <f t="shared" si="5"/>
        <v>5812</v>
      </c>
      <c r="H47" s="22"/>
      <c r="I47" s="22"/>
      <c r="J47" s="22"/>
      <c r="K47" s="22"/>
      <c r="L47" s="22">
        <f>E47</f>
        <v>5812</v>
      </c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51"/>
    </row>
    <row r="48" spans="1:32" ht="37.5" x14ac:dyDescent="0.25">
      <c r="A48" s="10" t="s">
        <v>162</v>
      </c>
      <c r="B48" s="5" t="s">
        <v>47</v>
      </c>
      <c r="C48" s="31">
        <v>1269</v>
      </c>
      <c r="D48" s="31">
        <v>585</v>
      </c>
      <c r="E48" s="31">
        <f>C48-D48</f>
        <v>684</v>
      </c>
      <c r="F48" s="31"/>
      <c r="G48" s="31">
        <f t="shared" si="5"/>
        <v>684</v>
      </c>
      <c r="H48" s="22"/>
      <c r="I48" s="22"/>
      <c r="J48" s="22"/>
      <c r="K48" s="22"/>
      <c r="L48" s="22">
        <f>E48</f>
        <v>684</v>
      </c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51"/>
    </row>
    <row r="49" spans="1:32" ht="18.75" x14ac:dyDescent="0.25">
      <c r="A49" s="10" t="s">
        <v>163</v>
      </c>
      <c r="B49" s="5" t="s">
        <v>48</v>
      </c>
      <c r="C49" s="31">
        <v>107</v>
      </c>
      <c r="D49" s="31">
        <v>22.864899999999999</v>
      </c>
      <c r="E49" s="31">
        <f>C49-D49</f>
        <v>84.135099999999994</v>
      </c>
      <c r="F49" s="31"/>
      <c r="G49" s="31">
        <f t="shared" si="5"/>
        <v>84</v>
      </c>
      <c r="H49" s="22"/>
      <c r="I49" s="22"/>
      <c r="J49" s="22"/>
      <c r="K49" s="22"/>
      <c r="L49" s="22">
        <v>84</v>
      </c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51"/>
    </row>
    <row r="50" spans="1:32" ht="18.75" x14ac:dyDescent="0.25">
      <c r="A50" s="10" t="s">
        <v>164</v>
      </c>
      <c r="B50" s="5" t="s">
        <v>49</v>
      </c>
      <c r="C50" s="31">
        <f>139-2</f>
        <v>137</v>
      </c>
      <c r="D50" s="31"/>
      <c r="E50" s="31">
        <f>C50-D50</f>
        <v>137</v>
      </c>
      <c r="F50" s="31"/>
      <c r="G50" s="31">
        <f t="shared" si="5"/>
        <v>137</v>
      </c>
      <c r="H50" s="22"/>
      <c r="I50" s="22"/>
      <c r="J50" s="22"/>
      <c r="K50" s="22"/>
      <c r="L50" s="22">
        <f>E50</f>
        <v>137</v>
      </c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51"/>
    </row>
    <row r="51" spans="1:32" ht="18.75" x14ac:dyDescent="0.25">
      <c r="A51" s="10"/>
      <c r="B51" s="71" t="s">
        <v>165</v>
      </c>
      <c r="C51" s="76">
        <v>10</v>
      </c>
      <c r="D51" s="77"/>
      <c r="E51" s="76">
        <v>10</v>
      </c>
      <c r="F51" s="31"/>
      <c r="G51" s="76">
        <v>10</v>
      </c>
      <c r="H51" s="22"/>
      <c r="I51" s="22"/>
      <c r="J51" s="22"/>
      <c r="K51" s="22"/>
      <c r="L51" s="76">
        <v>10</v>
      </c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51"/>
    </row>
    <row r="52" spans="1:32" ht="56.25" x14ac:dyDescent="0.25">
      <c r="A52" s="10"/>
      <c r="B52" s="71" t="s">
        <v>166</v>
      </c>
      <c r="C52" s="76">
        <v>127</v>
      </c>
      <c r="D52" s="77"/>
      <c r="E52" s="76">
        <v>127</v>
      </c>
      <c r="F52" s="31"/>
      <c r="G52" s="76">
        <v>127</v>
      </c>
      <c r="H52" s="22"/>
      <c r="I52" s="22"/>
      <c r="J52" s="22"/>
      <c r="K52" s="22"/>
      <c r="L52" s="76">
        <v>127</v>
      </c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51"/>
    </row>
    <row r="53" spans="1:32" ht="18.75" x14ac:dyDescent="0.25">
      <c r="A53" s="10">
        <v>10</v>
      </c>
      <c r="B53" s="5" t="s">
        <v>50</v>
      </c>
      <c r="C53" s="31"/>
      <c r="D53" s="31"/>
      <c r="E53" s="31">
        <f>C53-D53</f>
        <v>0</v>
      </c>
      <c r="F53" s="31"/>
      <c r="G53" s="31">
        <f t="shared" si="5"/>
        <v>0</v>
      </c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51"/>
    </row>
    <row r="54" spans="1:32" ht="18.75" x14ac:dyDescent="0.25">
      <c r="A54" s="10">
        <v>11</v>
      </c>
      <c r="B54" s="5" t="s">
        <v>51</v>
      </c>
      <c r="C54" s="31">
        <f>SUM(C55:C68)</f>
        <v>2711.90832</v>
      </c>
      <c r="D54" s="31">
        <f>SUM(D55:D68)</f>
        <v>1212.0171359999999</v>
      </c>
      <c r="E54" s="31">
        <f>SUM(E55:E68)</f>
        <v>1500.034592</v>
      </c>
      <c r="F54" s="31"/>
      <c r="G54" s="31">
        <f t="shared" si="5"/>
        <v>1107.034592</v>
      </c>
      <c r="H54" s="22"/>
      <c r="I54" s="22"/>
      <c r="J54" s="22"/>
      <c r="K54" s="22">
        <f>SUM(K55:K66)</f>
        <v>619</v>
      </c>
      <c r="L54" s="22"/>
      <c r="M54" s="22"/>
      <c r="N54" s="22">
        <f>SUM(N55:N66)</f>
        <v>488.03459199999998</v>
      </c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51"/>
    </row>
    <row r="55" spans="1:32" ht="18.75" x14ac:dyDescent="0.25">
      <c r="A55" s="10" t="s">
        <v>52</v>
      </c>
      <c r="B55" s="5" t="s">
        <v>53</v>
      </c>
      <c r="C55" s="31">
        <v>136</v>
      </c>
      <c r="D55" s="31"/>
      <c r="E55" s="31">
        <f>C55-D55</f>
        <v>136</v>
      </c>
      <c r="F55" s="31"/>
      <c r="G55" s="31">
        <f t="shared" si="5"/>
        <v>136</v>
      </c>
      <c r="H55" s="22"/>
      <c r="I55" s="22"/>
      <c r="J55" s="22"/>
      <c r="K55" s="22"/>
      <c r="L55" s="22"/>
      <c r="M55" s="22"/>
      <c r="N55" s="22">
        <v>136</v>
      </c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51"/>
    </row>
    <row r="56" spans="1:32" ht="55.5" customHeight="1" x14ac:dyDescent="0.25">
      <c r="A56" s="10"/>
      <c r="B56" s="78" t="s">
        <v>167</v>
      </c>
      <c r="C56" s="79">
        <v>50</v>
      </c>
      <c r="D56" s="31"/>
      <c r="E56" s="79">
        <v>50</v>
      </c>
      <c r="F56" s="31"/>
      <c r="G56" s="79">
        <v>50</v>
      </c>
      <c r="H56" s="22"/>
      <c r="I56" s="22"/>
      <c r="J56" s="22"/>
      <c r="K56" s="22"/>
      <c r="L56" s="22"/>
      <c r="M56" s="22"/>
      <c r="N56" s="79">
        <v>50</v>
      </c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51"/>
    </row>
    <row r="57" spans="1:32" ht="37.5" customHeight="1" x14ac:dyDescent="0.25">
      <c r="A57" s="10"/>
      <c r="B57" s="80" t="s">
        <v>168</v>
      </c>
      <c r="C57" s="81">
        <v>86</v>
      </c>
      <c r="D57" s="31"/>
      <c r="E57" s="81">
        <v>86</v>
      </c>
      <c r="F57" s="31"/>
      <c r="G57" s="81">
        <v>86</v>
      </c>
      <c r="H57" s="22"/>
      <c r="I57" s="22"/>
      <c r="J57" s="22"/>
      <c r="K57" s="22"/>
      <c r="L57" s="22"/>
      <c r="M57" s="22"/>
      <c r="N57" s="81">
        <v>86</v>
      </c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51"/>
    </row>
    <row r="58" spans="1:32" ht="18.75" x14ac:dyDescent="0.25">
      <c r="A58" s="10" t="s">
        <v>54</v>
      </c>
      <c r="B58" s="45" t="s">
        <v>138</v>
      </c>
      <c r="C58" s="31">
        <v>60</v>
      </c>
      <c r="D58" s="31"/>
      <c r="E58" s="31">
        <f>C58-D58</f>
        <v>60</v>
      </c>
      <c r="F58" s="31"/>
      <c r="G58" s="31">
        <f t="shared" si="5"/>
        <v>60</v>
      </c>
      <c r="H58" s="22"/>
      <c r="I58" s="22"/>
      <c r="J58" s="22"/>
      <c r="K58" s="22">
        <v>60</v>
      </c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51"/>
    </row>
    <row r="59" spans="1:32" ht="38.1" customHeight="1" x14ac:dyDescent="0.25">
      <c r="A59" s="10"/>
      <c r="B59" s="71" t="s">
        <v>169</v>
      </c>
      <c r="C59" s="74">
        <v>10</v>
      </c>
      <c r="D59" s="31"/>
      <c r="E59" s="74">
        <v>10</v>
      </c>
      <c r="F59" s="31"/>
      <c r="G59" s="74">
        <v>10</v>
      </c>
      <c r="H59" s="22"/>
      <c r="I59" s="22"/>
      <c r="J59" s="22"/>
      <c r="K59" s="74">
        <v>10</v>
      </c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51"/>
    </row>
    <row r="60" spans="1:32" ht="39" customHeight="1" x14ac:dyDescent="0.25">
      <c r="A60" s="10"/>
      <c r="B60" s="71" t="s">
        <v>170</v>
      </c>
      <c r="C60" s="74">
        <v>50</v>
      </c>
      <c r="D60" s="31"/>
      <c r="E60" s="74">
        <v>50</v>
      </c>
      <c r="F60" s="31"/>
      <c r="G60" s="74">
        <v>50</v>
      </c>
      <c r="H60" s="22"/>
      <c r="I60" s="22"/>
      <c r="J60" s="22"/>
      <c r="K60" s="74">
        <v>50</v>
      </c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51"/>
    </row>
    <row r="61" spans="1:32" ht="18.75" x14ac:dyDescent="0.25">
      <c r="A61" s="10" t="s">
        <v>55</v>
      </c>
      <c r="B61" s="5" t="s">
        <v>59</v>
      </c>
      <c r="C61" s="31">
        <v>191</v>
      </c>
      <c r="D61" s="31">
        <v>83.143407999999994</v>
      </c>
      <c r="E61" s="31">
        <v>108</v>
      </c>
      <c r="F61" s="31"/>
      <c r="G61" s="31">
        <f t="shared" si="5"/>
        <v>108</v>
      </c>
      <c r="H61" s="22"/>
      <c r="I61" s="22"/>
      <c r="J61" s="22"/>
      <c r="K61" s="22"/>
      <c r="L61" s="22"/>
      <c r="M61" s="22"/>
      <c r="N61" s="22">
        <v>108</v>
      </c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51"/>
    </row>
    <row r="62" spans="1:32" ht="37.5" x14ac:dyDescent="0.25">
      <c r="A62" s="10"/>
      <c r="B62" s="71" t="s">
        <v>149</v>
      </c>
      <c r="C62" s="74">
        <v>181.178</v>
      </c>
      <c r="D62" s="74">
        <v>83.143407999999994</v>
      </c>
      <c r="E62" s="74">
        <f t="shared" ref="E62:G63" si="9">C62-D62</f>
        <v>98.034592000000004</v>
      </c>
      <c r="F62" s="31"/>
      <c r="G62" s="74">
        <f t="shared" si="9"/>
        <v>98.034592000000004</v>
      </c>
      <c r="H62" s="22"/>
      <c r="I62" s="22"/>
      <c r="J62" s="22"/>
      <c r="K62" s="22"/>
      <c r="L62" s="22"/>
      <c r="M62" s="22"/>
      <c r="N62" s="74">
        <v>98.034592000000004</v>
      </c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51"/>
    </row>
    <row r="63" spans="1:32" ht="18.75" x14ac:dyDescent="0.25">
      <c r="A63" s="10"/>
      <c r="B63" s="71" t="s">
        <v>151</v>
      </c>
      <c r="C63" s="74">
        <f>ROUND(3.66*2.34*12*0.1,0)</f>
        <v>10</v>
      </c>
      <c r="D63" s="74"/>
      <c r="E63" s="74">
        <f t="shared" si="9"/>
        <v>10</v>
      </c>
      <c r="F63" s="31"/>
      <c r="G63" s="74">
        <f t="shared" si="9"/>
        <v>10</v>
      </c>
      <c r="H63" s="22"/>
      <c r="I63" s="22"/>
      <c r="J63" s="22"/>
      <c r="K63" s="22"/>
      <c r="L63" s="22"/>
      <c r="M63" s="22"/>
      <c r="N63" s="74">
        <v>10</v>
      </c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51"/>
    </row>
    <row r="64" spans="1:32" ht="18.75" x14ac:dyDescent="0.25">
      <c r="A64" s="10" t="s">
        <v>57</v>
      </c>
      <c r="B64" s="5" t="s">
        <v>61</v>
      </c>
      <c r="C64" s="31">
        <v>150</v>
      </c>
      <c r="D64" s="31">
        <v>97</v>
      </c>
      <c r="E64" s="31">
        <f>C64-D64</f>
        <v>53</v>
      </c>
      <c r="F64" s="31"/>
      <c r="G64" s="31">
        <f t="shared" si="5"/>
        <v>53</v>
      </c>
      <c r="H64" s="22"/>
      <c r="I64" s="22"/>
      <c r="J64" s="22"/>
      <c r="K64" s="22">
        <v>53</v>
      </c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51"/>
    </row>
    <row r="65" spans="1:32" ht="56.25" x14ac:dyDescent="0.25">
      <c r="A65" s="10"/>
      <c r="B65" s="71" t="s">
        <v>171</v>
      </c>
      <c r="C65" s="74">
        <v>150</v>
      </c>
      <c r="D65" s="69">
        <v>97</v>
      </c>
      <c r="E65" s="69">
        <v>53</v>
      </c>
      <c r="F65" s="31"/>
      <c r="G65" s="69">
        <v>53</v>
      </c>
      <c r="H65" s="22"/>
      <c r="I65" s="22"/>
      <c r="J65" s="22"/>
      <c r="K65" s="70">
        <v>53</v>
      </c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51"/>
    </row>
    <row r="66" spans="1:32" s="18" customFormat="1" ht="18.75" x14ac:dyDescent="0.25">
      <c r="A66" s="10" t="s">
        <v>58</v>
      </c>
      <c r="B66" s="5" t="s">
        <v>62</v>
      </c>
      <c r="C66" s="31">
        <f>413-20</f>
        <v>393</v>
      </c>
      <c r="D66" s="31"/>
      <c r="E66" s="31">
        <f>C66-D66</f>
        <v>393</v>
      </c>
      <c r="F66" s="31"/>
      <c r="G66" s="31">
        <f t="shared" si="5"/>
        <v>393</v>
      </c>
      <c r="H66" s="22"/>
      <c r="I66" s="22"/>
      <c r="J66" s="22"/>
      <c r="K66" s="22">
        <v>393</v>
      </c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56"/>
    </row>
    <row r="67" spans="1:32" s="18" customFormat="1" ht="56.25" x14ac:dyDescent="0.25">
      <c r="A67" s="10"/>
      <c r="B67" s="71" t="s">
        <v>172</v>
      </c>
      <c r="C67" s="74">
        <v>393</v>
      </c>
      <c r="D67" s="31"/>
      <c r="E67" s="74">
        <v>393</v>
      </c>
      <c r="F67" s="31"/>
      <c r="G67" s="74">
        <v>393</v>
      </c>
      <c r="H67" s="22"/>
      <c r="I67" s="22"/>
      <c r="J67" s="22"/>
      <c r="K67" s="74">
        <v>393</v>
      </c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56"/>
    </row>
    <row r="68" spans="1:32" ht="18.75" x14ac:dyDescent="0.25">
      <c r="A68" s="10" t="s">
        <v>60</v>
      </c>
      <c r="B68" s="5" t="s">
        <v>63</v>
      </c>
      <c r="C68" s="31">
        <v>851.73032000000001</v>
      </c>
      <c r="D68" s="31">
        <v>851.73032000000001</v>
      </c>
      <c r="E68" s="31"/>
      <c r="F68" s="31"/>
      <c r="G68" s="31">
        <f t="shared" si="5"/>
        <v>0</v>
      </c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51"/>
    </row>
    <row r="69" spans="1:32" ht="18.75" x14ac:dyDescent="0.25">
      <c r="A69" s="10">
        <v>12</v>
      </c>
      <c r="B69" s="5" t="s">
        <v>64</v>
      </c>
      <c r="C69" s="31">
        <v>248</v>
      </c>
      <c r="D69" s="31"/>
      <c r="E69" s="31">
        <f>C69-D69</f>
        <v>248</v>
      </c>
      <c r="F69" s="31"/>
      <c r="G69" s="31">
        <f>SUM(H69:AC69)</f>
        <v>248</v>
      </c>
      <c r="H69" s="22"/>
      <c r="I69" s="22"/>
      <c r="J69" s="22"/>
      <c r="K69" s="22">
        <v>100</v>
      </c>
      <c r="L69" s="22"/>
      <c r="M69" s="22"/>
      <c r="N69" s="22">
        <v>148</v>
      </c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51"/>
    </row>
    <row r="70" spans="1:32" ht="37.5" x14ac:dyDescent="0.25">
      <c r="A70" s="10"/>
      <c r="B70" s="68" t="s">
        <v>173</v>
      </c>
      <c r="C70" s="69">
        <v>248</v>
      </c>
      <c r="D70" s="31"/>
      <c r="E70" s="69">
        <v>248</v>
      </c>
      <c r="F70" s="31"/>
      <c r="G70" s="69">
        <v>248</v>
      </c>
      <c r="H70" s="22"/>
      <c r="I70" s="22"/>
      <c r="J70" s="22"/>
      <c r="K70" s="70">
        <v>100</v>
      </c>
      <c r="L70" s="70"/>
      <c r="M70" s="70"/>
      <c r="N70" s="70">
        <v>148</v>
      </c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51"/>
    </row>
    <row r="71" spans="1:32" ht="20.100000000000001" customHeight="1" x14ac:dyDescent="0.25">
      <c r="A71" s="10">
        <v>13</v>
      </c>
      <c r="B71" s="5" t="s">
        <v>65</v>
      </c>
      <c r="C71" s="31">
        <v>345</v>
      </c>
      <c r="D71" s="31">
        <f>SUM(D72:D72)</f>
        <v>231</v>
      </c>
      <c r="E71" s="31">
        <f>C71-D71</f>
        <v>114</v>
      </c>
      <c r="F71" s="31"/>
      <c r="G71" s="31">
        <f t="shared" si="5"/>
        <v>114</v>
      </c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>
        <v>114</v>
      </c>
      <c r="AD71" s="22"/>
      <c r="AE71" s="22"/>
      <c r="AF71" s="51"/>
    </row>
    <row r="72" spans="1:32" s="2" customFormat="1" ht="18.75" x14ac:dyDescent="0.25">
      <c r="A72" s="10"/>
      <c r="B72" s="5" t="s">
        <v>66</v>
      </c>
      <c r="C72" s="31">
        <f>205+26</f>
        <v>231</v>
      </c>
      <c r="D72" s="31">
        <f>+C72</f>
        <v>231</v>
      </c>
      <c r="E72" s="31">
        <f>C72-D72</f>
        <v>0</v>
      </c>
      <c r="F72" s="31"/>
      <c r="G72" s="31">
        <f t="shared" si="5"/>
        <v>0</v>
      </c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51"/>
    </row>
    <row r="73" spans="1:32" s="2" customFormat="1" ht="18.75" x14ac:dyDescent="0.25">
      <c r="A73" s="10"/>
      <c r="B73" s="5" t="s">
        <v>67</v>
      </c>
      <c r="C73" s="31">
        <f>C71-SUM(C72:C72)</f>
        <v>114</v>
      </c>
      <c r="D73" s="31">
        <f>D71-SUM(D72:D72)</f>
        <v>0</v>
      </c>
      <c r="E73" s="31">
        <f>E71-SUM(E72:E72)</f>
        <v>114</v>
      </c>
      <c r="F73" s="31"/>
      <c r="G73" s="31">
        <f t="shared" si="5"/>
        <v>114</v>
      </c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32">
        <f>E73</f>
        <v>114</v>
      </c>
      <c r="AD73" s="22"/>
      <c r="AE73" s="22"/>
      <c r="AF73" s="51"/>
    </row>
    <row r="74" spans="1:32" s="19" customFormat="1" ht="18.75" x14ac:dyDescent="0.25">
      <c r="A74" s="6" t="s">
        <v>68</v>
      </c>
      <c r="B74" s="12" t="s">
        <v>69</v>
      </c>
      <c r="C74" s="29">
        <v>2320</v>
      </c>
      <c r="D74" s="29">
        <f>SUM(D75:D75)</f>
        <v>181</v>
      </c>
      <c r="E74" s="29">
        <f>C74-D74</f>
        <v>2139</v>
      </c>
      <c r="F74" s="29"/>
      <c r="G74" s="31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>
        <f>E74</f>
        <v>2139</v>
      </c>
      <c r="AE74" s="33"/>
      <c r="AF74" s="46"/>
    </row>
    <row r="75" spans="1:32" s="2" customFormat="1" ht="18.75" x14ac:dyDescent="0.25">
      <c r="A75" s="10"/>
      <c r="B75" s="5" t="s">
        <v>70</v>
      </c>
      <c r="C75" s="31">
        <v>222</v>
      </c>
      <c r="D75" s="31">
        <v>181</v>
      </c>
      <c r="E75" s="31">
        <f>C75-D75</f>
        <v>41</v>
      </c>
      <c r="F75" s="31"/>
      <c r="G75" s="31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51"/>
    </row>
    <row r="76" spans="1:32" s="2" customFormat="1" ht="16.5" customHeight="1" x14ac:dyDescent="0.25">
      <c r="A76" s="10"/>
      <c r="B76" s="5" t="s">
        <v>71</v>
      </c>
      <c r="C76" s="31">
        <f>C74-SUM(C75:C75)</f>
        <v>2098</v>
      </c>
      <c r="D76" s="31">
        <f>D74-SUM(D75:D75)</f>
        <v>0</v>
      </c>
      <c r="E76" s="31">
        <f>E74-SUM(E75:E75)</f>
        <v>2098</v>
      </c>
      <c r="F76" s="31"/>
      <c r="G76" s="31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51"/>
    </row>
    <row r="77" spans="1:32" s="19" customFormat="1" ht="17.25" customHeight="1" x14ac:dyDescent="0.25">
      <c r="A77" s="6" t="s">
        <v>72</v>
      </c>
      <c r="B77" s="12" t="s">
        <v>73</v>
      </c>
      <c r="C77" s="29">
        <f>SUMIF($A$78:$A$87,"&gt;0",C78:C87)</f>
        <v>4134.5949999999993</v>
      </c>
      <c r="D77" s="29">
        <f>SUMIF($A$78:$A$87,"&gt;0",D78:D87)</f>
        <v>1077.105</v>
      </c>
      <c r="E77" s="29">
        <f>SUMIF($A$78:$A$87,"&gt;0",E78:E87)</f>
        <v>3057.49</v>
      </c>
      <c r="F77" s="29"/>
      <c r="G77" s="29">
        <f>E77</f>
        <v>3057.49</v>
      </c>
      <c r="H77" s="33">
        <f>SUM(H78:H87)</f>
        <v>214</v>
      </c>
      <c r="I77" s="33"/>
      <c r="J77" s="33">
        <f t="shared" ref="J77:N77" si="10">SUM(J78:J87)</f>
        <v>160</v>
      </c>
      <c r="K77" s="33">
        <f t="shared" si="10"/>
        <v>2133</v>
      </c>
      <c r="L77" s="33">
        <f t="shared" si="10"/>
        <v>450</v>
      </c>
      <c r="M77" s="33"/>
      <c r="N77" s="33">
        <f t="shared" si="10"/>
        <v>100</v>
      </c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46"/>
    </row>
    <row r="78" spans="1:32" s="2" customFormat="1" ht="56.25" x14ac:dyDescent="0.25">
      <c r="A78" s="10">
        <v>1</v>
      </c>
      <c r="B78" s="5" t="s">
        <v>74</v>
      </c>
      <c r="C78" s="31">
        <v>1825</v>
      </c>
      <c r="D78" s="31"/>
      <c r="E78" s="31">
        <f t="shared" ref="E78:E87" si="11">C78-D78</f>
        <v>1825</v>
      </c>
      <c r="F78" s="31"/>
      <c r="G78" s="31">
        <v>1825</v>
      </c>
      <c r="H78" s="22"/>
      <c r="I78" s="22"/>
      <c r="J78" s="22"/>
      <c r="K78" s="22">
        <f>E78</f>
        <v>1825</v>
      </c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51"/>
    </row>
    <row r="79" spans="1:32" s="2" customFormat="1" ht="37.5" x14ac:dyDescent="0.25">
      <c r="A79" s="10">
        <v>2</v>
      </c>
      <c r="B79" s="5" t="s">
        <v>75</v>
      </c>
      <c r="C79" s="31">
        <v>12</v>
      </c>
      <c r="D79" s="31"/>
      <c r="E79" s="31">
        <f t="shared" si="11"/>
        <v>12</v>
      </c>
      <c r="F79" s="31"/>
      <c r="G79" s="31">
        <v>12</v>
      </c>
      <c r="H79" s="22">
        <f>E79</f>
        <v>12</v>
      </c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51"/>
    </row>
    <row r="80" spans="1:32" s="2" customFormat="1" ht="37.5" x14ac:dyDescent="0.25">
      <c r="A80" s="10">
        <v>3</v>
      </c>
      <c r="B80" s="5" t="s">
        <v>76</v>
      </c>
      <c r="C80" s="31">
        <v>100</v>
      </c>
      <c r="D80" s="31"/>
      <c r="E80" s="31">
        <f t="shared" si="11"/>
        <v>100</v>
      </c>
      <c r="F80" s="31"/>
      <c r="G80" s="31">
        <v>100</v>
      </c>
      <c r="H80" s="22"/>
      <c r="I80" s="22"/>
      <c r="J80" s="22"/>
      <c r="K80" s="22"/>
      <c r="L80" s="22"/>
      <c r="M80" s="22"/>
      <c r="N80" s="22">
        <v>100</v>
      </c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51"/>
    </row>
    <row r="81" spans="1:32" s="2" customFormat="1" ht="37.5" x14ac:dyDescent="0.25">
      <c r="A81" s="10">
        <v>4</v>
      </c>
      <c r="B81" s="5" t="s">
        <v>77</v>
      </c>
      <c r="C81" s="31">
        <v>202</v>
      </c>
      <c r="D81" s="31"/>
      <c r="E81" s="31">
        <f t="shared" si="11"/>
        <v>202</v>
      </c>
      <c r="F81" s="31"/>
      <c r="G81" s="31">
        <v>202</v>
      </c>
      <c r="H81" s="22">
        <f>E81</f>
        <v>202</v>
      </c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51"/>
    </row>
    <row r="82" spans="1:32" s="2" customFormat="1" ht="56.25" x14ac:dyDescent="0.25">
      <c r="A82" s="10">
        <v>5</v>
      </c>
      <c r="B82" s="5" t="s">
        <v>78</v>
      </c>
      <c r="C82" s="31">
        <v>480</v>
      </c>
      <c r="D82" s="31">
        <v>30</v>
      </c>
      <c r="E82" s="31">
        <f t="shared" si="11"/>
        <v>450</v>
      </c>
      <c r="F82" s="31"/>
      <c r="G82" s="31">
        <v>450.4</v>
      </c>
      <c r="H82" s="22"/>
      <c r="I82" s="22"/>
      <c r="J82" s="22"/>
      <c r="K82" s="22"/>
      <c r="L82" s="22">
        <f>E82</f>
        <v>450</v>
      </c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51"/>
    </row>
    <row r="83" spans="1:32" s="2" customFormat="1" ht="37.5" x14ac:dyDescent="0.25">
      <c r="A83" s="10">
        <v>6</v>
      </c>
      <c r="B83" s="5" t="s">
        <v>79</v>
      </c>
      <c r="C83" s="31">
        <v>308</v>
      </c>
      <c r="D83" s="31"/>
      <c r="E83" s="31">
        <f>C83-D83</f>
        <v>308</v>
      </c>
      <c r="F83" s="31"/>
      <c r="G83" s="31">
        <v>308</v>
      </c>
      <c r="H83" s="22"/>
      <c r="I83" s="22"/>
      <c r="J83" s="22"/>
      <c r="K83" s="22">
        <f>E83</f>
        <v>308</v>
      </c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51"/>
    </row>
    <row r="84" spans="1:32" s="2" customFormat="1" ht="37.5" x14ac:dyDescent="0.25">
      <c r="A84" s="10">
        <v>7</v>
      </c>
      <c r="B84" s="5" t="s">
        <v>80</v>
      </c>
      <c r="C84" s="31">
        <v>10</v>
      </c>
      <c r="D84" s="31">
        <v>10</v>
      </c>
      <c r="E84" s="31">
        <f t="shared" si="11"/>
        <v>0</v>
      </c>
      <c r="F84" s="31"/>
      <c r="G84" s="31">
        <v>0</v>
      </c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51"/>
    </row>
    <row r="85" spans="1:32" s="1" customFormat="1" ht="17.25" customHeight="1" x14ac:dyDescent="0.25">
      <c r="A85" s="10">
        <v>8</v>
      </c>
      <c r="B85" s="5" t="s">
        <v>81</v>
      </c>
      <c r="C85" s="31">
        <v>237.595</v>
      </c>
      <c r="D85" s="31">
        <f>26.64+50.465</f>
        <v>77.105000000000004</v>
      </c>
      <c r="E85" s="31">
        <f t="shared" si="11"/>
        <v>160.49</v>
      </c>
      <c r="F85" s="31"/>
      <c r="G85" s="31">
        <v>160.49</v>
      </c>
      <c r="H85" s="22"/>
      <c r="I85" s="22"/>
      <c r="J85" s="22">
        <v>160</v>
      </c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56"/>
    </row>
    <row r="86" spans="1:32" s="1" customFormat="1" ht="17.25" customHeight="1" x14ac:dyDescent="0.25">
      <c r="A86" s="10">
        <v>9</v>
      </c>
      <c r="B86" s="5" t="s">
        <v>82</v>
      </c>
      <c r="C86" s="31">
        <v>660</v>
      </c>
      <c r="D86" s="31">
        <v>660</v>
      </c>
      <c r="E86" s="31">
        <f t="shared" si="11"/>
        <v>0</v>
      </c>
      <c r="F86" s="31"/>
      <c r="G86" s="31">
        <v>0</v>
      </c>
      <c r="H86" s="22"/>
      <c r="I86" s="22"/>
      <c r="J86" s="22"/>
      <c r="K86" s="22">
        <f>E86</f>
        <v>0</v>
      </c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56"/>
    </row>
    <row r="87" spans="1:32" s="2" customFormat="1" ht="17.25" customHeight="1" x14ac:dyDescent="0.25">
      <c r="A87" s="10">
        <v>10</v>
      </c>
      <c r="B87" s="5" t="s">
        <v>83</v>
      </c>
      <c r="C87" s="31">
        <v>300</v>
      </c>
      <c r="D87" s="31">
        <v>300</v>
      </c>
      <c r="E87" s="31">
        <f t="shared" si="11"/>
        <v>0</v>
      </c>
      <c r="F87" s="31"/>
      <c r="G87" s="31">
        <v>0</v>
      </c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51"/>
    </row>
    <row r="88" spans="1:32" s="19" customFormat="1" ht="17.25" customHeight="1" x14ac:dyDescent="0.25">
      <c r="A88" s="6" t="s">
        <v>84</v>
      </c>
      <c r="B88" s="12" t="s">
        <v>85</v>
      </c>
      <c r="C88" s="31"/>
      <c r="D88" s="31"/>
      <c r="E88" s="31"/>
      <c r="F88" s="31"/>
      <c r="G88" s="31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46"/>
    </row>
    <row r="89" spans="1:32" s="19" customFormat="1" ht="17.25" customHeight="1" x14ac:dyDescent="0.25">
      <c r="A89" s="6" t="s">
        <v>86</v>
      </c>
      <c r="B89" s="12" t="s">
        <v>87</v>
      </c>
      <c r="C89" s="29"/>
      <c r="D89" s="29"/>
      <c r="E89" s="29"/>
      <c r="F89" s="29"/>
      <c r="G89" s="29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46"/>
    </row>
    <row r="90" spans="1:32" ht="39.6" customHeight="1" x14ac:dyDescent="0.25">
      <c r="A90" s="10" t="s">
        <v>88</v>
      </c>
      <c r="B90" s="16" t="s">
        <v>89</v>
      </c>
      <c r="C90" s="29">
        <f>SUMIF($A$91:$A$95,"&gt;0",C91:C95)</f>
        <v>76468.326000000001</v>
      </c>
      <c r="D90" s="29">
        <f>SUMIF($A$91:$A$95,"&gt;0",D91:D95)</f>
        <v>24096.266</v>
      </c>
      <c r="E90" s="29">
        <f>SUMIF($A$91:$A$95,"&gt;0",E91:E95)</f>
        <v>52372.060000000005</v>
      </c>
      <c r="F90" s="31"/>
      <c r="G90" s="31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51"/>
    </row>
    <row r="91" spans="1:32" s="2" customFormat="1" ht="37.5" x14ac:dyDescent="0.25">
      <c r="A91" s="10">
        <v>1</v>
      </c>
      <c r="B91" s="5" t="s">
        <v>90</v>
      </c>
      <c r="C91" s="31">
        <v>1531.6020000000001</v>
      </c>
      <c r="D91" s="31">
        <v>1531.6020000000001</v>
      </c>
      <c r="E91" s="31"/>
      <c r="F91" s="31"/>
      <c r="G91" s="31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51"/>
    </row>
    <row r="92" spans="1:32" s="2" customFormat="1" ht="37.5" x14ac:dyDescent="0.25">
      <c r="A92" s="10">
        <v>2</v>
      </c>
      <c r="B92" s="5" t="s">
        <v>91</v>
      </c>
      <c r="C92" s="31">
        <v>390.58799999999997</v>
      </c>
      <c r="D92" s="31">
        <v>390.58799999999997</v>
      </c>
      <c r="E92" s="31"/>
      <c r="F92" s="31"/>
      <c r="G92" s="31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51"/>
    </row>
    <row r="93" spans="1:32" s="2" customFormat="1" ht="17.25" customHeight="1" x14ac:dyDescent="0.25">
      <c r="A93" s="10">
        <v>3</v>
      </c>
      <c r="B93" s="5" t="s">
        <v>92</v>
      </c>
      <c r="C93" s="31">
        <v>240</v>
      </c>
      <c r="D93" s="31"/>
      <c r="E93" s="31">
        <f>C93-D93</f>
        <v>240</v>
      </c>
      <c r="F93" s="31"/>
      <c r="G93" s="31"/>
      <c r="H93" s="22"/>
      <c r="I93" s="22"/>
      <c r="J93" s="22"/>
      <c r="K93" s="22"/>
      <c r="L93" s="22">
        <v>240</v>
      </c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51"/>
    </row>
    <row r="94" spans="1:32" s="2" customFormat="1" ht="17.25" customHeight="1" x14ac:dyDescent="0.25">
      <c r="A94" s="10">
        <v>4</v>
      </c>
      <c r="B94" s="5" t="s">
        <v>93</v>
      </c>
      <c r="C94" s="31">
        <v>20</v>
      </c>
      <c r="D94" s="31">
        <v>20</v>
      </c>
      <c r="E94" s="31"/>
      <c r="F94" s="31"/>
      <c r="G94" s="31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51"/>
    </row>
    <row r="95" spans="1:32" s="2" customFormat="1" ht="20.45" customHeight="1" x14ac:dyDescent="0.25">
      <c r="A95" s="10">
        <v>5</v>
      </c>
      <c r="B95" s="5" t="s">
        <v>94</v>
      </c>
      <c r="C95" s="31">
        <f>SUM(C96:C113)</f>
        <v>74286.135999999999</v>
      </c>
      <c r="D95" s="31">
        <f t="shared" ref="D95:F95" si="12">SUM(D96:D113)</f>
        <v>22154.076000000001</v>
      </c>
      <c r="E95" s="31">
        <f t="shared" si="12"/>
        <v>52132.060000000005</v>
      </c>
      <c r="F95" s="31">
        <f t="shared" si="12"/>
        <v>2132.0600000000004</v>
      </c>
      <c r="G95" s="31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57">
        <f>+AF96</f>
        <v>50000</v>
      </c>
    </row>
    <row r="96" spans="1:32" s="2" customFormat="1" ht="56.25" x14ac:dyDescent="0.25">
      <c r="A96" s="10" t="s">
        <v>95</v>
      </c>
      <c r="B96" s="5" t="s">
        <v>96</v>
      </c>
      <c r="C96" s="31">
        <v>50000</v>
      </c>
      <c r="D96" s="31"/>
      <c r="E96" s="31">
        <f t="shared" ref="E96:E104" si="13">C96-D96</f>
        <v>50000</v>
      </c>
      <c r="F96" s="31"/>
      <c r="G96" s="31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57">
        <f>E96</f>
        <v>50000</v>
      </c>
    </row>
    <row r="97" spans="1:32" s="2" customFormat="1" ht="56.25" x14ac:dyDescent="0.25">
      <c r="A97" s="10" t="s">
        <v>95</v>
      </c>
      <c r="B97" s="5" t="s">
        <v>97</v>
      </c>
      <c r="C97" s="31">
        <v>82.615999999999985</v>
      </c>
      <c r="D97" s="31">
        <v>79</v>
      </c>
      <c r="E97" s="31">
        <f t="shared" si="13"/>
        <v>3.6159999999999854</v>
      </c>
      <c r="F97" s="31">
        <f>E97</f>
        <v>3.6159999999999854</v>
      </c>
      <c r="G97" s="31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51"/>
    </row>
    <row r="98" spans="1:32" s="2" customFormat="1" ht="37.5" x14ac:dyDescent="0.25">
      <c r="A98" s="10" t="s">
        <v>95</v>
      </c>
      <c r="B98" s="5" t="s">
        <v>98</v>
      </c>
      <c r="C98" s="31">
        <v>160.09699999999975</v>
      </c>
      <c r="D98" s="31">
        <v>157</v>
      </c>
      <c r="E98" s="31">
        <f t="shared" si="13"/>
        <v>3.0969999999997526</v>
      </c>
      <c r="F98" s="31">
        <f>E98</f>
        <v>3.0969999999997526</v>
      </c>
      <c r="G98" s="31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51"/>
    </row>
    <row r="99" spans="1:32" s="2" customFormat="1" ht="37.5" x14ac:dyDescent="0.25">
      <c r="A99" s="10" t="s">
        <v>95</v>
      </c>
      <c r="B99" s="5" t="s">
        <v>99</v>
      </c>
      <c r="C99" s="31">
        <v>1200</v>
      </c>
      <c r="D99" s="31">
        <v>1200</v>
      </c>
      <c r="E99" s="31">
        <f t="shared" si="13"/>
        <v>0</v>
      </c>
      <c r="F99" s="31">
        <f t="shared" ref="F99:F113" si="14">E99</f>
        <v>0</v>
      </c>
      <c r="G99" s="31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51"/>
    </row>
    <row r="100" spans="1:32" s="2" customFormat="1" ht="56.25" x14ac:dyDescent="0.25">
      <c r="A100" s="10" t="s">
        <v>95</v>
      </c>
      <c r="B100" s="5" t="s">
        <v>100</v>
      </c>
      <c r="C100" s="31">
        <v>177.23600000000079</v>
      </c>
      <c r="D100" s="31">
        <v>164</v>
      </c>
      <c r="E100" s="31">
        <f t="shared" si="13"/>
        <v>13.236000000000786</v>
      </c>
      <c r="F100" s="31">
        <f t="shared" si="14"/>
        <v>13.236000000000786</v>
      </c>
      <c r="G100" s="31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51"/>
    </row>
    <row r="101" spans="1:32" s="2" customFormat="1" ht="37.5" x14ac:dyDescent="0.25">
      <c r="A101" s="10" t="s">
        <v>95</v>
      </c>
      <c r="B101" s="5" t="s">
        <v>101</v>
      </c>
      <c r="C101" s="31">
        <v>501.47299999999996</v>
      </c>
      <c r="D101" s="31">
        <v>479</v>
      </c>
      <c r="E101" s="31">
        <f t="shared" si="13"/>
        <v>22.472999999999956</v>
      </c>
      <c r="F101" s="31">
        <f t="shared" si="14"/>
        <v>22.472999999999956</v>
      </c>
      <c r="G101" s="31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51"/>
    </row>
    <row r="102" spans="1:32" s="2" customFormat="1" ht="37.5" x14ac:dyDescent="0.25">
      <c r="A102" s="10" t="s">
        <v>95</v>
      </c>
      <c r="B102" s="5" t="s">
        <v>102</v>
      </c>
      <c r="C102" s="31">
        <v>375.87900000000081</v>
      </c>
      <c r="D102" s="31">
        <v>375.87900000000081</v>
      </c>
      <c r="E102" s="31">
        <f t="shared" si="13"/>
        <v>0</v>
      </c>
      <c r="F102" s="31">
        <f t="shared" si="14"/>
        <v>0</v>
      </c>
      <c r="G102" s="31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51"/>
    </row>
    <row r="103" spans="1:32" s="2" customFormat="1" ht="37.5" x14ac:dyDescent="0.25">
      <c r="A103" s="10" t="s">
        <v>95</v>
      </c>
      <c r="B103" s="5" t="s">
        <v>103</v>
      </c>
      <c r="C103" s="31">
        <v>186</v>
      </c>
      <c r="D103" s="31">
        <v>48</v>
      </c>
      <c r="E103" s="31">
        <f t="shared" si="13"/>
        <v>138</v>
      </c>
      <c r="F103" s="31">
        <f t="shared" si="14"/>
        <v>138</v>
      </c>
      <c r="G103" s="31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51"/>
    </row>
    <row r="104" spans="1:32" s="2" customFormat="1" ht="37.5" x14ac:dyDescent="0.25">
      <c r="A104" s="10" t="s">
        <v>95</v>
      </c>
      <c r="B104" s="5" t="s">
        <v>104</v>
      </c>
      <c r="C104" s="31">
        <v>1386.6379999999999</v>
      </c>
      <c r="D104" s="31">
        <v>1374</v>
      </c>
      <c r="E104" s="31">
        <f t="shared" si="13"/>
        <v>12.63799999999992</v>
      </c>
      <c r="F104" s="31">
        <f t="shared" si="14"/>
        <v>12.63799999999992</v>
      </c>
      <c r="G104" s="31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51"/>
    </row>
    <row r="105" spans="1:32" s="2" customFormat="1" ht="37.5" x14ac:dyDescent="0.25">
      <c r="A105" s="10" t="s">
        <v>95</v>
      </c>
      <c r="B105" s="5" t="s">
        <v>105</v>
      </c>
      <c r="C105" s="31">
        <v>455.24900000000002</v>
      </c>
      <c r="D105" s="31">
        <v>455.24900000000002</v>
      </c>
      <c r="E105" s="31"/>
      <c r="F105" s="31"/>
      <c r="G105" s="31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51"/>
    </row>
    <row r="106" spans="1:32" s="2" customFormat="1" ht="56.25" x14ac:dyDescent="0.25">
      <c r="A106" s="10" t="s">
        <v>95</v>
      </c>
      <c r="B106" s="5" t="s">
        <v>106</v>
      </c>
      <c r="C106" s="31">
        <v>1397</v>
      </c>
      <c r="D106" s="31">
        <v>1397</v>
      </c>
      <c r="E106" s="31"/>
      <c r="F106" s="31"/>
      <c r="G106" s="31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51"/>
    </row>
    <row r="107" spans="1:32" s="2" customFormat="1" ht="56.25" x14ac:dyDescent="0.25">
      <c r="A107" s="10" t="s">
        <v>95</v>
      </c>
      <c r="B107" s="5" t="s">
        <v>107</v>
      </c>
      <c r="C107" s="31">
        <v>2639.049</v>
      </c>
      <c r="D107" s="31">
        <v>2639.049</v>
      </c>
      <c r="E107" s="31"/>
      <c r="F107" s="31"/>
      <c r="G107" s="31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51"/>
    </row>
    <row r="108" spans="1:32" s="2" customFormat="1" ht="56.25" x14ac:dyDescent="0.25">
      <c r="A108" s="10" t="s">
        <v>95</v>
      </c>
      <c r="B108" s="5" t="s">
        <v>108</v>
      </c>
      <c r="C108" s="31">
        <v>755</v>
      </c>
      <c r="D108" s="31">
        <v>755</v>
      </c>
      <c r="E108" s="31"/>
      <c r="F108" s="31"/>
      <c r="G108" s="31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51"/>
    </row>
    <row r="109" spans="1:32" s="2" customFormat="1" ht="56.25" x14ac:dyDescent="0.25">
      <c r="A109" s="10" t="s">
        <v>95</v>
      </c>
      <c r="B109" s="5" t="s">
        <v>109</v>
      </c>
      <c r="C109" s="31">
        <v>2189</v>
      </c>
      <c r="D109" s="31">
        <v>2189</v>
      </c>
      <c r="E109" s="31"/>
      <c r="F109" s="31"/>
      <c r="G109" s="31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51"/>
    </row>
    <row r="110" spans="1:32" s="2" customFormat="1" ht="37.5" x14ac:dyDescent="0.25">
      <c r="A110" s="10" t="s">
        <v>95</v>
      </c>
      <c r="B110" s="5" t="s">
        <v>110</v>
      </c>
      <c r="C110" s="31">
        <v>256.89900000000034</v>
      </c>
      <c r="D110" s="31">
        <v>256.89900000000034</v>
      </c>
      <c r="E110" s="31"/>
      <c r="F110" s="31"/>
      <c r="G110" s="31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51"/>
    </row>
    <row r="111" spans="1:32" s="2" customFormat="1" ht="37.5" x14ac:dyDescent="0.25">
      <c r="A111" s="10" t="s">
        <v>95</v>
      </c>
      <c r="B111" s="5" t="s">
        <v>111</v>
      </c>
      <c r="C111" s="31">
        <v>7130</v>
      </c>
      <c r="D111" s="31">
        <v>7130</v>
      </c>
      <c r="E111" s="31"/>
      <c r="F111" s="31"/>
      <c r="G111" s="31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51"/>
    </row>
    <row r="112" spans="1:32" s="2" customFormat="1" ht="56.25" x14ac:dyDescent="0.25">
      <c r="A112" s="10" t="s">
        <v>95</v>
      </c>
      <c r="B112" s="5" t="s">
        <v>112</v>
      </c>
      <c r="C112" s="31">
        <v>2084</v>
      </c>
      <c r="D112" s="31">
        <v>1755</v>
      </c>
      <c r="E112" s="31">
        <f>C112-D112</f>
        <v>329</v>
      </c>
      <c r="F112" s="31">
        <f t="shared" si="14"/>
        <v>329</v>
      </c>
      <c r="G112" s="31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51"/>
    </row>
    <row r="113" spans="1:32" s="2" customFormat="1" ht="37.5" x14ac:dyDescent="0.25">
      <c r="A113" s="10" t="s">
        <v>95</v>
      </c>
      <c r="B113" s="5" t="s">
        <v>113</v>
      </c>
      <c r="C113" s="31">
        <v>3310</v>
      </c>
      <c r="D113" s="31">
        <v>1700</v>
      </c>
      <c r="E113" s="31">
        <f>C113-D113</f>
        <v>1610</v>
      </c>
      <c r="F113" s="31">
        <f t="shared" si="14"/>
        <v>1610</v>
      </c>
      <c r="G113" s="31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51"/>
    </row>
    <row r="114" spans="1:32" s="19" customFormat="1" ht="18.75" x14ac:dyDescent="0.25">
      <c r="A114" s="4" t="s">
        <v>114</v>
      </c>
      <c r="B114" s="16" t="s">
        <v>115</v>
      </c>
      <c r="C114" s="29">
        <f>SUM(C115:C115)</f>
        <v>1096.8262290000002</v>
      </c>
      <c r="D114" s="29">
        <f>SUM(D115:D115)</f>
        <v>1096.8262290000002</v>
      </c>
      <c r="E114" s="29">
        <f>SUM(E115:E115)</f>
        <v>0</v>
      </c>
      <c r="F114" s="29"/>
      <c r="G114" s="29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46"/>
    </row>
    <row r="115" spans="1:32" ht="18.75" x14ac:dyDescent="0.25">
      <c r="A115" s="10">
        <v>1</v>
      </c>
      <c r="B115" s="5" t="s">
        <v>116</v>
      </c>
      <c r="C115" s="31">
        <v>1096.8262290000002</v>
      </c>
      <c r="D115" s="31">
        <v>1096.8262290000002</v>
      </c>
      <c r="E115" s="31"/>
      <c r="F115" s="31"/>
      <c r="G115" s="31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51"/>
    </row>
    <row r="116" spans="1:32" s="39" customFormat="1" ht="21.95" customHeight="1" x14ac:dyDescent="0.25">
      <c r="A116" s="47" t="s">
        <v>139</v>
      </c>
      <c r="B116" s="48" t="s">
        <v>140</v>
      </c>
      <c r="C116" s="49">
        <f>+C117</f>
        <v>1500</v>
      </c>
      <c r="D116" s="49"/>
      <c r="E116" s="49">
        <f t="shared" ref="E116:K116" si="15">+E117</f>
        <v>1500</v>
      </c>
      <c r="F116" s="49"/>
      <c r="G116" s="49">
        <f t="shared" si="15"/>
        <v>1500</v>
      </c>
      <c r="H116" s="49"/>
      <c r="I116" s="49"/>
      <c r="J116" s="49"/>
      <c r="K116" s="49">
        <f t="shared" si="15"/>
        <v>1500</v>
      </c>
      <c r="L116" s="49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</row>
    <row r="117" spans="1:32" ht="39.6" customHeight="1" x14ac:dyDescent="0.25">
      <c r="A117" s="52">
        <v>1</v>
      </c>
      <c r="B117" s="53" t="s">
        <v>142</v>
      </c>
      <c r="C117" s="54">
        <f>+C118+C119</f>
        <v>1500</v>
      </c>
      <c r="D117" s="54"/>
      <c r="E117" s="54">
        <f>+E118+E119</f>
        <v>1500</v>
      </c>
      <c r="F117" s="54"/>
      <c r="G117" s="54">
        <f>+G118+G119</f>
        <v>1500</v>
      </c>
      <c r="H117" s="54"/>
      <c r="I117" s="54"/>
      <c r="J117" s="66"/>
      <c r="K117" s="67">
        <f>+K118+K119</f>
        <v>1500</v>
      </c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</row>
    <row r="118" spans="1:32" ht="56.45" customHeight="1" x14ac:dyDescent="0.25">
      <c r="A118" s="65"/>
      <c r="B118" s="53" t="s">
        <v>143</v>
      </c>
      <c r="C118" s="54">
        <v>750</v>
      </c>
      <c r="D118" s="54"/>
      <c r="E118" s="54">
        <v>750</v>
      </c>
      <c r="F118" s="54"/>
      <c r="G118" s="54">
        <v>750</v>
      </c>
      <c r="H118" s="55"/>
      <c r="I118" s="55"/>
      <c r="J118" s="55"/>
      <c r="K118" s="66">
        <v>750</v>
      </c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</row>
    <row r="119" spans="1:32" ht="47.1" customHeight="1" x14ac:dyDescent="0.25">
      <c r="A119" s="65"/>
      <c r="B119" s="53" t="s">
        <v>144</v>
      </c>
      <c r="C119" s="54">
        <v>750</v>
      </c>
      <c r="D119" s="54"/>
      <c r="E119" s="54">
        <v>750</v>
      </c>
      <c r="F119" s="54"/>
      <c r="G119" s="54">
        <v>750</v>
      </c>
      <c r="H119" s="55"/>
      <c r="I119" s="55"/>
      <c r="J119" s="55"/>
      <c r="K119" s="66">
        <v>750</v>
      </c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</row>
  </sheetData>
  <mergeCells count="14">
    <mergeCell ref="H7:AC7"/>
    <mergeCell ref="AD7:AD8"/>
    <mergeCell ref="AE7:AE8"/>
    <mergeCell ref="A2:AC2"/>
    <mergeCell ref="A3:AE3"/>
    <mergeCell ref="A6:A8"/>
    <mergeCell ref="B6:B8"/>
    <mergeCell ref="C6:C8"/>
    <mergeCell ref="D6:D8"/>
    <mergeCell ref="E6:E8"/>
    <mergeCell ref="F7:F8"/>
    <mergeCell ref="G7:G8"/>
    <mergeCell ref="F6:AF6"/>
    <mergeCell ref="AF7:AF8"/>
  </mergeCells>
  <pageMargins left="0.31496062992125984" right="0" top="0.39370078740157483" bottom="0.39370078740157483" header="0.31496062992125984" footer="0.31496062992125984"/>
  <pageSetup paperSize="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dự toán</vt:lpstr>
      <vt:lpstr>đã chi</vt:lpstr>
      <vt:lpstr>còn lại</vt:lpstr>
      <vt:lpstr>'còn lại'!Print_Area</vt:lpstr>
      <vt:lpstr>'đã chi'!Print_Area</vt:lpstr>
      <vt:lpstr>'dự toán'!Print_Area</vt:lpstr>
      <vt:lpstr>'còn lại'!Print_Titles</vt:lpstr>
      <vt:lpstr>'đã chi'!Print_Titles</vt:lpstr>
      <vt:lpstr>'dự toán'!Print_Titles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GALAXY</dc:creator>
  <cp:lastModifiedBy>GALAXY</cp:lastModifiedBy>
  <cp:lastPrinted>2025-09-24T03:45:39Z</cp:lastPrinted>
  <dcterms:created xsi:type="dcterms:W3CDTF">2025-08-19T08:03:26Z</dcterms:created>
  <dcterms:modified xsi:type="dcterms:W3CDTF">2025-09-25T01:53:15Z</dcterms:modified>
</cp:coreProperties>
</file>